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615" windowWidth="21840" windowHeight="11610" tabRatio="689"/>
  </bookViews>
  <sheets>
    <sheet name="Papildomi mokyklos rezultatai" sheetId="31" r:id="rId1"/>
    <sheet name="p" sheetId="5" state="hidden" r:id="rId2"/>
    <sheet name="Matematika_pildymo_lapas" sheetId="25" state="hidden" r:id="rId3"/>
    <sheet name="Skaitymas_pildymo_lapas" sheetId="26" state="hidden" r:id="rId4"/>
    <sheet name="Rašymas_pildymo_lapas" sheetId="27" state="hidden" r:id="rId5"/>
    <sheet name="rodikliai" sheetId="28" state="hidden" r:id="rId6"/>
  </sheets>
  <definedNames>
    <definedName name="_xlnm._FilterDatabase" localSheetId="2" hidden="1">Matematika_pildymo_lapas!$A$2:$BM$34</definedName>
    <definedName name="Klase4">p!$A$37:$A$38</definedName>
    <definedName name="klase4a">p!$C$37:$C$53</definedName>
    <definedName name="klase4b">p!$C$54:$C$68</definedName>
  </definedNames>
  <calcPr calcId="125725"/>
</workbook>
</file>

<file path=xl/calcChain.xml><?xml version="1.0" encoding="utf-8"?>
<calcChain xmlns="http://schemas.openxmlformats.org/spreadsheetml/2006/main">
  <c r="AU4" i="25"/>
  <c r="AU3"/>
  <c r="AW3" s="1"/>
  <c r="AW4"/>
  <c r="C38" i="5" l="1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37"/>
  <c r="M26" i="28"/>
  <c r="G26"/>
  <c r="A26"/>
  <c r="A1" i="5" l="1"/>
  <c r="A2" s="1"/>
  <c r="K12" s="1"/>
  <c r="C12" s="1"/>
  <c r="K14" l="1"/>
  <c r="C14" s="1"/>
  <c r="K16"/>
  <c r="C16" s="1"/>
  <c r="K18"/>
  <c r="C18" s="1"/>
  <c r="M12"/>
  <c r="G12" s="1"/>
  <c r="M14"/>
  <c r="G14" s="1"/>
  <c r="M16"/>
  <c r="G16" s="1"/>
  <c r="M18"/>
  <c r="G18" s="1"/>
  <c r="K13"/>
  <c r="C13" s="1"/>
  <c r="K15"/>
  <c r="C15" s="1"/>
  <c r="K17"/>
  <c r="C17" s="1"/>
  <c r="K19"/>
  <c r="C19" s="1"/>
  <c r="M13"/>
  <c r="G13" s="1"/>
  <c r="M15"/>
  <c r="G15" s="1"/>
  <c r="M17"/>
  <c r="G17" s="1"/>
  <c r="B6"/>
  <c r="C6"/>
  <c r="D6" s="1"/>
  <c r="S4" i="27" l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M3"/>
  <c r="O3" s="1"/>
  <c r="AT4" i="26"/>
  <c r="AU4" s="1"/>
  <c r="AT5"/>
  <c r="AU5" s="1"/>
  <c r="AT6"/>
  <c r="AU6" s="1"/>
  <c r="AT7"/>
  <c r="AU7" s="1"/>
  <c r="AT8"/>
  <c r="AU8" s="1"/>
  <c r="AT9"/>
  <c r="AU9" s="1"/>
  <c r="AT10"/>
  <c r="AU10" s="1"/>
  <c r="AT11"/>
  <c r="AU11" s="1"/>
  <c r="AT12"/>
  <c r="AU12" s="1"/>
  <c r="AT13"/>
  <c r="AU13" s="1"/>
  <c r="AT14"/>
  <c r="AU14" s="1"/>
  <c r="AT15"/>
  <c r="AU15" s="1"/>
  <c r="AT16"/>
  <c r="AU16" s="1"/>
  <c r="AT17"/>
  <c r="AU17" s="1"/>
  <c r="AT18"/>
  <c r="AU18" s="1"/>
  <c r="AT19"/>
  <c r="AU19" s="1"/>
  <c r="AT20"/>
  <c r="AU20" s="1"/>
  <c r="AT21"/>
  <c r="AU21" s="1"/>
  <c r="AT22"/>
  <c r="AU22" s="1"/>
  <c r="AT23"/>
  <c r="AU23" s="1"/>
  <c r="AT24"/>
  <c r="AU24" s="1"/>
  <c r="AT25"/>
  <c r="AU25" s="1"/>
  <c r="AT26"/>
  <c r="AU26" s="1"/>
  <c r="AT27"/>
  <c r="AU27" s="1"/>
  <c r="AT28"/>
  <c r="AU28" s="1"/>
  <c r="AT29"/>
  <c r="AU29" s="1"/>
  <c r="AT30"/>
  <c r="AU30" s="1"/>
  <c r="AT31"/>
  <c r="AU31" s="1"/>
  <c r="AT32"/>
  <c r="AU32" s="1"/>
  <c r="AT33"/>
  <c r="AU33" s="1"/>
  <c r="AT34"/>
  <c r="AU34" s="1"/>
  <c r="AR4"/>
  <c r="AS4" s="1"/>
  <c r="AR5"/>
  <c r="AS5" s="1"/>
  <c r="AR6"/>
  <c r="AS6" s="1"/>
  <c r="AR7"/>
  <c r="AS7" s="1"/>
  <c r="AR8"/>
  <c r="AS8" s="1"/>
  <c r="AR9"/>
  <c r="AS9" s="1"/>
  <c r="AR10"/>
  <c r="AS10" s="1"/>
  <c r="AR11"/>
  <c r="AS11" s="1"/>
  <c r="AR12"/>
  <c r="AS12" s="1"/>
  <c r="AR13"/>
  <c r="AS13" s="1"/>
  <c r="AR14"/>
  <c r="AS14" s="1"/>
  <c r="AR15"/>
  <c r="AS15" s="1"/>
  <c r="AR16"/>
  <c r="AS16" s="1"/>
  <c r="AR17"/>
  <c r="AS17" s="1"/>
  <c r="AR18"/>
  <c r="AS18" s="1"/>
  <c r="AR19"/>
  <c r="AS19" s="1"/>
  <c r="AR20"/>
  <c r="AS20" s="1"/>
  <c r="AR21"/>
  <c r="AS21" s="1"/>
  <c r="AR22"/>
  <c r="AS22" s="1"/>
  <c r="AR23"/>
  <c r="AS23" s="1"/>
  <c r="AR24"/>
  <c r="AS24" s="1"/>
  <c r="AR25"/>
  <c r="AS25" s="1"/>
  <c r="AR26"/>
  <c r="AS26" s="1"/>
  <c r="AR27"/>
  <c r="AS27" s="1"/>
  <c r="AR28"/>
  <c r="AS28" s="1"/>
  <c r="AR29"/>
  <c r="AS29" s="1"/>
  <c r="AR30"/>
  <c r="AS30" s="1"/>
  <c r="AR31"/>
  <c r="AS31" s="1"/>
  <c r="AR32"/>
  <c r="AS32" s="1"/>
  <c r="AR33"/>
  <c r="AS33" s="1"/>
  <c r="AR34"/>
  <c r="AS34" s="1"/>
  <c r="AP4"/>
  <c r="AQ4" s="1"/>
  <c r="AP5"/>
  <c r="AQ5" s="1"/>
  <c r="AP6"/>
  <c r="AQ6" s="1"/>
  <c r="AP7"/>
  <c r="AQ7" s="1"/>
  <c r="AP8"/>
  <c r="AQ8" s="1"/>
  <c r="AP9"/>
  <c r="AQ9" s="1"/>
  <c r="AP10"/>
  <c r="AQ10" s="1"/>
  <c r="AP11"/>
  <c r="AQ11" s="1"/>
  <c r="AP12"/>
  <c r="AQ12" s="1"/>
  <c r="AP13"/>
  <c r="AQ13" s="1"/>
  <c r="AP14"/>
  <c r="AQ14" s="1"/>
  <c r="AP15"/>
  <c r="AQ15" s="1"/>
  <c r="AP16"/>
  <c r="AQ16" s="1"/>
  <c r="AP17"/>
  <c r="AQ17" s="1"/>
  <c r="AP18"/>
  <c r="AQ18" s="1"/>
  <c r="AP19"/>
  <c r="AQ19" s="1"/>
  <c r="AP20"/>
  <c r="AQ20" s="1"/>
  <c r="AP21"/>
  <c r="AQ21" s="1"/>
  <c r="AP22"/>
  <c r="AQ22" s="1"/>
  <c r="AP23"/>
  <c r="AQ23" s="1"/>
  <c r="AP24"/>
  <c r="AQ24" s="1"/>
  <c r="AP25"/>
  <c r="AQ25" s="1"/>
  <c r="AP26"/>
  <c r="AQ26" s="1"/>
  <c r="AP27"/>
  <c r="AQ27" s="1"/>
  <c r="AP28"/>
  <c r="AQ28" s="1"/>
  <c r="AP29"/>
  <c r="AQ29" s="1"/>
  <c r="AP30"/>
  <c r="AQ30" s="1"/>
  <c r="AP31"/>
  <c r="AQ31" s="1"/>
  <c r="AP32"/>
  <c r="AQ32" s="1"/>
  <c r="AP33"/>
  <c r="AQ33" s="1"/>
  <c r="AP34"/>
  <c r="AQ34" s="1"/>
  <c r="AN4"/>
  <c r="AO4" s="1"/>
  <c r="AN5"/>
  <c r="AO5" s="1"/>
  <c r="AN6"/>
  <c r="AO6" s="1"/>
  <c r="AN7"/>
  <c r="AO7" s="1"/>
  <c r="AN8"/>
  <c r="AO8" s="1"/>
  <c r="AN9"/>
  <c r="AO9" s="1"/>
  <c r="AN10"/>
  <c r="AO10" s="1"/>
  <c r="AN11"/>
  <c r="AO11" s="1"/>
  <c r="AN12"/>
  <c r="AO12" s="1"/>
  <c r="AN13"/>
  <c r="AO13" s="1"/>
  <c r="AN14"/>
  <c r="AO14" s="1"/>
  <c r="AN15"/>
  <c r="AO15" s="1"/>
  <c r="AN16"/>
  <c r="AO16" s="1"/>
  <c r="AN17"/>
  <c r="AO17" s="1"/>
  <c r="AN18"/>
  <c r="AO18" s="1"/>
  <c r="AN19"/>
  <c r="AO19" s="1"/>
  <c r="AN20"/>
  <c r="AO20" s="1"/>
  <c r="AN21"/>
  <c r="AO21" s="1"/>
  <c r="AN22"/>
  <c r="AO22" s="1"/>
  <c r="AN23"/>
  <c r="AO23" s="1"/>
  <c r="AN24"/>
  <c r="AO24" s="1"/>
  <c r="AN25"/>
  <c r="AO25" s="1"/>
  <c r="AN26"/>
  <c r="AO26" s="1"/>
  <c r="AN27"/>
  <c r="AO27" s="1"/>
  <c r="AN28"/>
  <c r="AO28" s="1"/>
  <c r="AN29"/>
  <c r="AO29" s="1"/>
  <c r="AN30"/>
  <c r="AO30" s="1"/>
  <c r="AN31"/>
  <c r="AO31" s="1"/>
  <c r="AN32"/>
  <c r="AO32" s="1"/>
  <c r="AN33"/>
  <c r="AO33" s="1"/>
  <c r="AN34"/>
  <c r="AO34" s="1"/>
  <c r="AL4"/>
  <c r="AM4" s="1"/>
  <c r="AL5"/>
  <c r="AM5" s="1"/>
  <c r="AL6"/>
  <c r="AM6" s="1"/>
  <c r="AL7"/>
  <c r="AM7" s="1"/>
  <c r="AL8"/>
  <c r="AM8" s="1"/>
  <c r="AL9"/>
  <c r="AM9" s="1"/>
  <c r="AL10"/>
  <c r="AM10" s="1"/>
  <c r="AL11"/>
  <c r="AM11" s="1"/>
  <c r="AL12"/>
  <c r="AM12" s="1"/>
  <c r="AL13"/>
  <c r="AM13" s="1"/>
  <c r="AL14"/>
  <c r="AM14" s="1"/>
  <c r="AL15"/>
  <c r="AM15" s="1"/>
  <c r="AL16"/>
  <c r="AM16" s="1"/>
  <c r="AL17"/>
  <c r="AM17" s="1"/>
  <c r="AL18"/>
  <c r="AM18" s="1"/>
  <c r="AL19"/>
  <c r="AM19" s="1"/>
  <c r="AL20"/>
  <c r="AM20" s="1"/>
  <c r="AL21"/>
  <c r="AM21" s="1"/>
  <c r="AL22"/>
  <c r="AM22" s="1"/>
  <c r="AL23"/>
  <c r="AM23" s="1"/>
  <c r="AL24"/>
  <c r="AM24" s="1"/>
  <c r="AL25"/>
  <c r="AM25" s="1"/>
  <c r="AL26"/>
  <c r="AM26" s="1"/>
  <c r="AL27"/>
  <c r="AM27" s="1"/>
  <c r="AL28"/>
  <c r="AM28" s="1"/>
  <c r="AL29"/>
  <c r="AM29" s="1"/>
  <c r="AL30"/>
  <c r="AM30" s="1"/>
  <c r="AL31"/>
  <c r="AM31" s="1"/>
  <c r="AL32"/>
  <c r="AM32" s="1"/>
  <c r="AL33"/>
  <c r="AM33" s="1"/>
  <c r="AL34"/>
  <c r="AM34" s="1"/>
  <c r="AJ4"/>
  <c r="AK4" s="1"/>
  <c r="AJ5"/>
  <c r="AK5" s="1"/>
  <c r="AJ6"/>
  <c r="AK6" s="1"/>
  <c r="AJ7"/>
  <c r="AK7" s="1"/>
  <c r="AJ8"/>
  <c r="AK8" s="1"/>
  <c r="AJ9"/>
  <c r="AK9" s="1"/>
  <c r="AJ10"/>
  <c r="AK10" s="1"/>
  <c r="AJ11"/>
  <c r="AK11" s="1"/>
  <c r="AJ12"/>
  <c r="AK12" s="1"/>
  <c r="AJ13"/>
  <c r="AK13" s="1"/>
  <c r="AJ14"/>
  <c r="AK14" s="1"/>
  <c r="AJ15"/>
  <c r="AK15" s="1"/>
  <c r="AJ16"/>
  <c r="AK16" s="1"/>
  <c r="AJ17"/>
  <c r="AK17" s="1"/>
  <c r="AJ18"/>
  <c r="AK18" s="1"/>
  <c r="AJ19"/>
  <c r="AK19" s="1"/>
  <c r="AJ20"/>
  <c r="AK20" s="1"/>
  <c r="AJ21"/>
  <c r="AK21" s="1"/>
  <c r="AJ22"/>
  <c r="AK22" s="1"/>
  <c r="AJ23"/>
  <c r="AK23" s="1"/>
  <c r="AJ24"/>
  <c r="AK24" s="1"/>
  <c r="AJ25"/>
  <c r="AK25" s="1"/>
  <c r="AJ26"/>
  <c r="AK26" s="1"/>
  <c r="AJ27"/>
  <c r="AK27" s="1"/>
  <c r="AJ28"/>
  <c r="AK28" s="1"/>
  <c r="AJ29"/>
  <c r="AK29" s="1"/>
  <c r="AJ30"/>
  <c r="AK30" s="1"/>
  <c r="AJ31"/>
  <c r="AK31" s="1"/>
  <c r="AJ32"/>
  <c r="AK32" s="1"/>
  <c r="AJ33"/>
  <c r="AK33" s="1"/>
  <c r="AJ34"/>
  <c r="AK34" s="1"/>
  <c r="AH4"/>
  <c r="AI4" s="1"/>
  <c r="AH5"/>
  <c r="AI5" s="1"/>
  <c r="AH6"/>
  <c r="AI6" s="1"/>
  <c r="AH7"/>
  <c r="AI7" s="1"/>
  <c r="AH8"/>
  <c r="AI8" s="1"/>
  <c r="AH9"/>
  <c r="AI9" s="1"/>
  <c r="AH10"/>
  <c r="AI10" s="1"/>
  <c r="AH11"/>
  <c r="AI11" s="1"/>
  <c r="AH12"/>
  <c r="AI12" s="1"/>
  <c r="AH13"/>
  <c r="AI13" s="1"/>
  <c r="AH14"/>
  <c r="AI14" s="1"/>
  <c r="AH15"/>
  <c r="AI15" s="1"/>
  <c r="AH16"/>
  <c r="AI16" s="1"/>
  <c r="AH17"/>
  <c r="AI17" s="1"/>
  <c r="AH18"/>
  <c r="AI18" s="1"/>
  <c r="AH19"/>
  <c r="AI19" s="1"/>
  <c r="AH20"/>
  <c r="AI20" s="1"/>
  <c r="AH21"/>
  <c r="AI21" s="1"/>
  <c r="AH22"/>
  <c r="AI22" s="1"/>
  <c r="AH23"/>
  <c r="AI23" s="1"/>
  <c r="AH24"/>
  <c r="AI24" s="1"/>
  <c r="AH25"/>
  <c r="AI25" s="1"/>
  <c r="AH26"/>
  <c r="AI26" s="1"/>
  <c r="AH27"/>
  <c r="AI27" s="1"/>
  <c r="AH28"/>
  <c r="AI28" s="1"/>
  <c r="AH29"/>
  <c r="AI29" s="1"/>
  <c r="AH30"/>
  <c r="AI30" s="1"/>
  <c r="AH31"/>
  <c r="AI31" s="1"/>
  <c r="AH32"/>
  <c r="AI32" s="1"/>
  <c r="AH33"/>
  <c r="AI33" s="1"/>
  <c r="AH34"/>
  <c r="AI34" s="1"/>
  <c r="AF4"/>
  <c r="AG4" s="1"/>
  <c r="AF5"/>
  <c r="AG5" s="1"/>
  <c r="AF6"/>
  <c r="AG6" s="1"/>
  <c r="AF7"/>
  <c r="AG7" s="1"/>
  <c r="AF8"/>
  <c r="AG8" s="1"/>
  <c r="AF9"/>
  <c r="AG9" s="1"/>
  <c r="AF10"/>
  <c r="AG10" s="1"/>
  <c r="AF11"/>
  <c r="AG11" s="1"/>
  <c r="AF12"/>
  <c r="AG12" s="1"/>
  <c r="AF13"/>
  <c r="AG13" s="1"/>
  <c r="AF14"/>
  <c r="AG14" s="1"/>
  <c r="AF15"/>
  <c r="AG15" s="1"/>
  <c r="AF16"/>
  <c r="AG16" s="1"/>
  <c r="AF17"/>
  <c r="AG17" s="1"/>
  <c r="AF18"/>
  <c r="AG18" s="1"/>
  <c r="AF19"/>
  <c r="AG19" s="1"/>
  <c r="AF20"/>
  <c r="AG20" s="1"/>
  <c r="AF21"/>
  <c r="AG21" s="1"/>
  <c r="AF22"/>
  <c r="AG22" s="1"/>
  <c r="AF23"/>
  <c r="AG23" s="1"/>
  <c r="AF24"/>
  <c r="AG24" s="1"/>
  <c r="AF25"/>
  <c r="AG25" s="1"/>
  <c r="AF26"/>
  <c r="AG26" s="1"/>
  <c r="AF27"/>
  <c r="AG27" s="1"/>
  <c r="AF28"/>
  <c r="AG28" s="1"/>
  <c r="AF29"/>
  <c r="AG29" s="1"/>
  <c r="AF30"/>
  <c r="AG30" s="1"/>
  <c r="AF31"/>
  <c r="AG31" s="1"/>
  <c r="AF32"/>
  <c r="AG32" s="1"/>
  <c r="AF33"/>
  <c r="AG33" s="1"/>
  <c r="AF34"/>
  <c r="AG34" s="1"/>
  <c r="AT3"/>
  <c r="AU3" s="1"/>
  <c r="AR3"/>
  <c r="AS3" s="1"/>
  <c r="AP3"/>
  <c r="AN3"/>
  <c r="AO3" s="1"/>
  <c r="AL3"/>
  <c r="AM3" s="1"/>
  <c r="AJ3"/>
  <c r="AK3" s="1"/>
  <c r="AH3"/>
  <c r="AI3" s="1"/>
  <c r="AF3"/>
  <c r="AC4"/>
  <c r="AE4" s="1"/>
  <c r="AC5"/>
  <c r="AE5" s="1"/>
  <c r="AC6"/>
  <c r="AE6" s="1"/>
  <c r="AC7"/>
  <c r="AE7" s="1"/>
  <c r="AC8"/>
  <c r="AE8" s="1"/>
  <c r="AC9"/>
  <c r="AE9" s="1"/>
  <c r="AC10"/>
  <c r="AC11"/>
  <c r="AE11" s="1"/>
  <c r="AC12"/>
  <c r="AE12" s="1"/>
  <c r="AC13"/>
  <c r="AE13" s="1"/>
  <c r="AC14"/>
  <c r="AE14" s="1"/>
  <c r="AC15"/>
  <c r="AE15" s="1"/>
  <c r="AC16"/>
  <c r="AE16" s="1"/>
  <c r="AC17"/>
  <c r="AE17" s="1"/>
  <c r="AC18"/>
  <c r="AE18" s="1"/>
  <c r="AC19"/>
  <c r="AE19" s="1"/>
  <c r="AC20"/>
  <c r="AE20" s="1"/>
  <c r="AC21"/>
  <c r="AE21" s="1"/>
  <c r="AC22"/>
  <c r="AE22" s="1"/>
  <c r="AC23"/>
  <c r="AE23" s="1"/>
  <c r="AC24"/>
  <c r="AE24" s="1"/>
  <c r="AC25"/>
  <c r="AE25" s="1"/>
  <c r="AC26"/>
  <c r="AE26" s="1"/>
  <c r="AC27"/>
  <c r="AE27" s="1"/>
  <c r="AC28"/>
  <c r="AE28" s="1"/>
  <c r="AC29"/>
  <c r="AE29" s="1"/>
  <c r="AC30"/>
  <c r="AE30" s="1"/>
  <c r="AC31"/>
  <c r="AE31" s="1"/>
  <c r="AC32"/>
  <c r="AE32" s="1"/>
  <c r="AC33"/>
  <c r="AE33" s="1"/>
  <c r="AC34"/>
  <c r="AE34" s="1"/>
  <c r="AC3"/>
  <c r="AE3" s="1"/>
  <c r="M34" i="27"/>
  <c r="O34" s="1"/>
  <c r="M33"/>
  <c r="M32"/>
  <c r="O32" s="1"/>
  <c r="M31"/>
  <c r="M30"/>
  <c r="O30" s="1"/>
  <c r="M29"/>
  <c r="M28"/>
  <c r="O28" s="1"/>
  <c r="M27"/>
  <c r="M26"/>
  <c r="O26" s="1"/>
  <c r="M25"/>
  <c r="M24"/>
  <c r="O24" s="1"/>
  <c r="M23"/>
  <c r="O23" s="1"/>
  <c r="M22"/>
  <c r="O22" s="1"/>
  <c r="M21"/>
  <c r="O21" s="1"/>
  <c r="M20"/>
  <c r="O20" s="1"/>
  <c r="M19"/>
  <c r="O19" s="1"/>
  <c r="M18"/>
  <c r="O18" s="1"/>
  <c r="M17"/>
  <c r="O17" s="1"/>
  <c r="M16"/>
  <c r="O16" s="1"/>
  <c r="M15"/>
  <c r="O15" s="1"/>
  <c r="M14"/>
  <c r="O14" s="1"/>
  <c r="M13"/>
  <c r="O13" s="1"/>
  <c r="M12"/>
  <c r="O12" s="1"/>
  <c r="M11"/>
  <c r="O11" s="1"/>
  <c r="M10"/>
  <c r="M9"/>
  <c r="O9" s="1"/>
  <c r="M8"/>
  <c r="O8" s="1"/>
  <c r="M7"/>
  <c r="O7" s="1"/>
  <c r="M6"/>
  <c r="O6" s="1"/>
  <c r="M5"/>
  <c r="O5" s="1"/>
  <c r="M4"/>
  <c r="O4" s="1"/>
  <c r="S3"/>
  <c r="R3"/>
  <c r="P3"/>
  <c r="T25" l="1"/>
  <c r="O25"/>
  <c r="T27"/>
  <c r="O27"/>
  <c r="T29"/>
  <c r="O29"/>
  <c r="T31"/>
  <c r="O31"/>
  <c r="T33"/>
  <c r="O33"/>
  <c r="T10"/>
  <c r="O10"/>
  <c r="AV10" i="26"/>
  <c r="AE10"/>
  <c r="T7" i="27"/>
  <c r="T11"/>
  <c r="N15"/>
  <c r="T15"/>
  <c r="N19"/>
  <c r="T19"/>
  <c r="N21"/>
  <c r="T21"/>
  <c r="T23"/>
  <c r="T4"/>
  <c r="T6"/>
  <c r="T8"/>
  <c r="T12"/>
  <c r="T14"/>
  <c r="T16"/>
  <c r="T18"/>
  <c r="T20"/>
  <c r="T22"/>
  <c r="T24"/>
  <c r="T26"/>
  <c r="T28"/>
  <c r="T30"/>
  <c r="T32"/>
  <c r="T34"/>
  <c r="N33"/>
  <c r="N31"/>
  <c r="N29"/>
  <c r="N27"/>
  <c r="N25"/>
  <c r="T5"/>
  <c r="T9"/>
  <c r="T13"/>
  <c r="T17"/>
  <c r="T3"/>
  <c r="N34"/>
  <c r="N32"/>
  <c r="N30"/>
  <c r="N28"/>
  <c r="N26"/>
  <c r="N24"/>
  <c r="AV3" i="26"/>
  <c r="AV33"/>
  <c r="AV31"/>
  <c r="AV29"/>
  <c r="AV27"/>
  <c r="AV25"/>
  <c r="AV23"/>
  <c r="AV21"/>
  <c r="AV19"/>
  <c r="AV17"/>
  <c r="AV15"/>
  <c r="AV13"/>
  <c r="AV11"/>
  <c r="AV9"/>
  <c r="AV7"/>
  <c r="AV5"/>
  <c r="AD33"/>
  <c r="AD31"/>
  <c r="AV34"/>
  <c r="AV32"/>
  <c r="AV30"/>
  <c r="AV28"/>
  <c r="AV26"/>
  <c r="AV24"/>
  <c r="AV22"/>
  <c r="AV20"/>
  <c r="AV18"/>
  <c r="AV16"/>
  <c r="AV14"/>
  <c r="AV12"/>
  <c r="AV8"/>
  <c r="AV6"/>
  <c r="AV4"/>
  <c r="AD34"/>
  <c r="AD32"/>
  <c r="B5" i="5"/>
  <c r="C5"/>
  <c r="D5" s="1"/>
  <c r="N20" i="27"/>
  <c r="N18"/>
  <c r="N16"/>
  <c r="N23"/>
  <c r="N17"/>
  <c r="AD27" i="26"/>
  <c r="AD25"/>
  <c r="AD23"/>
  <c r="AD21"/>
  <c r="AD19"/>
  <c r="AD17"/>
  <c r="AD15"/>
  <c r="AD28"/>
  <c r="AD26"/>
  <c r="AD24"/>
  <c r="AD22"/>
  <c r="AD20"/>
  <c r="AD18"/>
  <c r="AD16"/>
  <c r="AD6"/>
  <c r="N14" i="27"/>
  <c r="N13"/>
  <c r="N22"/>
  <c r="AD30" i="26"/>
  <c r="AD29"/>
  <c r="AD14"/>
  <c r="N12" i="27"/>
  <c r="N11"/>
  <c r="N10"/>
  <c r="N9"/>
  <c r="N8"/>
  <c r="N7"/>
  <c r="N6"/>
  <c r="N5"/>
  <c r="N4"/>
  <c r="AD13" i="26"/>
  <c r="AD12"/>
  <c r="AD11"/>
  <c r="AD10"/>
  <c r="AD9"/>
  <c r="AD8"/>
  <c r="AD7"/>
  <c r="AD5"/>
  <c r="N3" i="27"/>
  <c r="AD3" i="26"/>
  <c r="AD4"/>
  <c r="AQ3"/>
  <c r="AG3"/>
  <c r="H26" i="28" l="1"/>
  <c r="I26"/>
  <c r="J26"/>
  <c r="K26"/>
  <c r="BL4" i="25"/>
  <c r="BM4" s="1"/>
  <c r="BL5"/>
  <c r="BM5" s="1"/>
  <c r="BL6"/>
  <c r="BM6" s="1"/>
  <c r="BL7"/>
  <c r="BM7" s="1"/>
  <c r="BL8"/>
  <c r="BM8" s="1"/>
  <c r="BL9"/>
  <c r="BM9" s="1"/>
  <c r="BL10"/>
  <c r="BM10" s="1"/>
  <c r="BL11"/>
  <c r="BM11" s="1"/>
  <c r="BL12"/>
  <c r="BM12" s="1"/>
  <c r="BL13"/>
  <c r="BM13" s="1"/>
  <c r="BL14"/>
  <c r="BM14" s="1"/>
  <c r="BL15"/>
  <c r="BM15" s="1"/>
  <c r="BL16"/>
  <c r="BM16" s="1"/>
  <c r="BL17"/>
  <c r="BM17" s="1"/>
  <c r="BL18"/>
  <c r="BM18" s="1"/>
  <c r="BL19"/>
  <c r="BM19" s="1"/>
  <c r="BL20"/>
  <c r="BM20" s="1"/>
  <c r="BL21"/>
  <c r="BM21" s="1"/>
  <c r="BL22"/>
  <c r="BM22" s="1"/>
  <c r="BL23"/>
  <c r="BM23" s="1"/>
  <c r="BL24"/>
  <c r="BM24" s="1"/>
  <c r="BL25"/>
  <c r="BM25" s="1"/>
  <c r="BL26"/>
  <c r="BM26" s="1"/>
  <c r="BL27"/>
  <c r="BM27" s="1"/>
  <c r="BL28"/>
  <c r="BM28" s="1"/>
  <c r="BL29"/>
  <c r="BM29" s="1"/>
  <c r="BL30"/>
  <c r="BM30" s="1"/>
  <c r="BL31"/>
  <c r="BM31" s="1"/>
  <c r="BL32"/>
  <c r="BM32" s="1"/>
  <c r="BL33"/>
  <c r="BM33" s="1"/>
  <c r="BL34"/>
  <c r="BM34" s="1"/>
  <c r="BJ4"/>
  <c r="BK4" s="1"/>
  <c r="BJ5"/>
  <c r="BK5" s="1"/>
  <c r="BJ6"/>
  <c r="BK6" s="1"/>
  <c r="BJ7"/>
  <c r="BK7" s="1"/>
  <c r="BJ8"/>
  <c r="BK8" s="1"/>
  <c r="BJ9"/>
  <c r="BK9" s="1"/>
  <c r="BJ10"/>
  <c r="BK10" s="1"/>
  <c r="BJ11"/>
  <c r="BK11" s="1"/>
  <c r="BJ12"/>
  <c r="BK12" s="1"/>
  <c r="BJ13"/>
  <c r="BK13" s="1"/>
  <c r="BJ14"/>
  <c r="BK14" s="1"/>
  <c r="BJ15"/>
  <c r="BK15" s="1"/>
  <c r="BJ16"/>
  <c r="BK16" s="1"/>
  <c r="BJ17"/>
  <c r="BK17" s="1"/>
  <c r="BJ18"/>
  <c r="BK18" s="1"/>
  <c r="BJ19"/>
  <c r="BK19" s="1"/>
  <c r="BJ20"/>
  <c r="BK20" s="1"/>
  <c r="BJ21"/>
  <c r="BK21" s="1"/>
  <c r="BJ22"/>
  <c r="BK22" s="1"/>
  <c r="BJ23"/>
  <c r="BK23" s="1"/>
  <c r="BJ24"/>
  <c r="BK24" s="1"/>
  <c r="BJ25"/>
  <c r="BK25" s="1"/>
  <c r="BJ26"/>
  <c r="BK26" s="1"/>
  <c r="BJ27"/>
  <c r="BK27" s="1"/>
  <c r="BJ28"/>
  <c r="BK28" s="1"/>
  <c r="BJ29"/>
  <c r="BK29" s="1"/>
  <c r="BJ30"/>
  <c r="BK30" s="1"/>
  <c r="BJ31"/>
  <c r="BK31" s="1"/>
  <c r="BJ32"/>
  <c r="BK32" s="1"/>
  <c r="BJ33"/>
  <c r="BK33" s="1"/>
  <c r="BJ34"/>
  <c r="BK34" s="1"/>
  <c r="BJ3"/>
  <c r="BK3" s="1"/>
  <c r="BH4"/>
  <c r="BI4" s="1"/>
  <c r="BH5"/>
  <c r="BI5" s="1"/>
  <c r="BH6"/>
  <c r="BI6" s="1"/>
  <c r="BH7"/>
  <c r="BI7" s="1"/>
  <c r="BH8"/>
  <c r="BI8" s="1"/>
  <c r="BH9"/>
  <c r="BI9" s="1"/>
  <c r="BH10"/>
  <c r="BI10" s="1"/>
  <c r="BH11"/>
  <c r="BI11" s="1"/>
  <c r="BH12"/>
  <c r="BI12" s="1"/>
  <c r="BH13"/>
  <c r="BI13" s="1"/>
  <c r="BH14"/>
  <c r="BI14" s="1"/>
  <c r="BH15"/>
  <c r="BI15" s="1"/>
  <c r="BH16"/>
  <c r="BI16" s="1"/>
  <c r="BH17"/>
  <c r="BI17" s="1"/>
  <c r="BH18"/>
  <c r="BI18" s="1"/>
  <c r="BH19"/>
  <c r="BI19" s="1"/>
  <c r="BH20"/>
  <c r="BI20" s="1"/>
  <c r="BH21"/>
  <c r="BI21" s="1"/>
  <c r="BH22"/>
  <c r="BI22" s="1"/>
  <c r="BH23"/>
  <c r="BI23" s="1"/>
  <c r="BH24"/>
  <c r="BI24" s="1"/>
  <c r="BH25"/>
  <c r="BI25" s="1"/>
  <c r="BH26"/>
  <c r="BI26" s="1"/>
  <c r="BH27"/>
  <c r="BI27" s="1"/>
  <c r="BH28"/>
  <c r="BI28" s="1"/>
  <c r="BH29"/>
  <c r="BI29" s="1"/>
  <c r="BH30"/>
  <c r="BI30" s="1"/>
  <c r="BH31"/>
  <c r="BI31" s="1"/>
  <c r="BH32"/>
  <c r="BI32" s="1"/>
  <c r="BH33"/>
  <c r="BI33" s="1"/>
  <c r="BH34"/>
  <c r="BI34" s="1"/>
  <c r="BL3"/>
  <c r="BM3" s="1"/>
  <c r="BH3"/>
  <c r="BI3" s="1"/>
  <c r="BF4"/>
  <c r="BG4" s="1"/>
  <c r="BF5"/>
  <c r="BG5" s="1"/>
  <c r="BF6"/>
  <c r="BG6" s="1"/>
  <c r="BF7"/>
  <c r="BG7" s="1"/>
  <c r="BF8"/>
  <c r="BG8" s="1"/>
  <c r="BF9"/>
  <c r="BG9" s="1"/>
  <c r="BF10"/>
  <c r="BG10" s="1"/>
  <c r="BF11"/>
  <c r="BG11" s="1"/>
  <c r="BF12"/>
  <c r="BG12" s="1"/>
  <c r="BF13"/>
  <c r="BG13" s="1"/>
  <c r="BF14"/>
  <c r="BG14" s="1"/>
  <c r="BF15"/>
  <c r="BG15" s="1"/>
  <c r="BF16"/>
  <c r="BG16" s="1"/>
  <c r="BF17"/>
  <c r="BG17" s="1"/>
  <c r="BF18"/>
  <c r="BG18" s="1"/>
  <c r="BF19"/>
  <c r="BG19" s="1"/>
  <c r="BF20"/>
  <c r="BG20" s="1"/>
  <c r="BF21"/>
  <c r="BG21" s="1"/>
  <c r="BF22"/>
  <c r="BG22" s="1"/>
  <c r="BF23"/>
  <c r="BG23" s="1"/>
  <c r="BF24"/>
  <c r="BG24" s="1"/>
  <c r="BF25"/>
  <c r="BG25" s="1"/>
  <c r="BF26"/>
  <c r="BG26" s="1"/>
  <c r="BF27"/>
  <c r="BG27" s="1"/>
  <c r="BF28"/>
  <c r="BG28" s="1"/>
  <c r="BF29"/>
  <c r="BG29" s="1"/>
  <c r="BF30"/>
  <c r="BG30" s="1"/>
  <c r="BF31"/>
  <c r="BG31" s="1"/>
  <c r="BF32"/>
  <c r="BG32" s="1"/>
  <c r="BF33"/>
  <c r="BG33" s="1"/>
  <c r="BF34"/>
  <c r="BG34" s="1"/>
  <c r="BD4"/>
  <c r="BE4" s="1"/>
  <c r="BD5"/>
  <c r="BE5" s="1"/>
  <c r="BD6"/>
  <c r="BE6" s="1"/>
  <c r="BD7"/>
  <c r="BE7" s="1"/>
  <c r="BD8"/>
  <c r="BE8" s="1"/>
  <c r="BD9"/>
  <c r="BE9" s="1"/>
  <c r="BD10"/>
  <c r="BE10" s="1"/>
  <c r="BD11"/>
  <c r="BE11" s="1"/>
  <c r="BD12"/>
  <c r="BE12" s="1"/>
  <c r="BD13"/>
  <c r="BE13" s="1"/>
  <c r="BD14"/>
  <c r="BE14" s="1"/>
  <c r="BD15"/>
  <c r="BE15" s="1"/>
  <c r="BD16"/>
  <c r="BE16" s="1"/>
  <c r="BD17"/>
  <c r="BE17" s="1"/>
  <c r="BD18"/>
  <c r="BE18" s="1"/>
  <c r="BD19"/>
  <c r="BE19" s="1"/>
  <c r="BD20"/>
  <c r="BE20" s="1"/>
  <c r="BD21"/>
  <c r="BE21" s="1"/>
  <c r="BD22"/>
  <c r="BE22" s="1"/>
  <c r="BD23"/>
  <c r="BE23" s="1"/>
  <c r="BD24"/>
  <c r="BE24" s="1"/>
  <c r="BD25"/>
  <c r="BE25" s="1"/>
  <c r="BD26"/>
  <c r="BE26" s="1"/>
  <c r="BD27"/>
  <c r="BE27" s="1"/>
  <c r="BD28"/>
  <c r="BE28" s="1"/>
  <c r="BD29"/>
  <c r="BE29" s="1"/>
  <c r="BD30"/>
  <c r="BE30" s="1"/>
  <c r="BD31"/>
  <c r="BE31" s="1"/>
  <c r="BD32"/>
  <c r="BE32" s="1"/>
  <c r="BD33"/>
  <c r="BE33" s="1"/>
  <c r="BD34"/>
  <c r="BE34" s="1"/>
  <c r="BB4"/>
  <c r="BC4" s="1"/>
  <c r="BB5"/>
  <c r="BC5" s="1"/>
  <c r="BB6"/>
  <c r="BC6" s="1"/>
  <c r="BB7"/>
  <c r="BC7" s="1"/>
  <c r="BB8"/>
  <c r="BC8" s="1"/>
  <c r="BB9"/>
  <c r="BC9" s="1"/>
  <c r="BB10"/>
  <c r="BC10" s="1"/>
  <c r="BB11"/>
  <c r="BC11" s="1"/>
  <c r="BB12"/>
  <c r="BC12" s="1"/>
  <c r="BB13"/>
  <c r="BC13" s="1"/>
  <c r="BB14"/>
  <c r="BC14" s="1"/>
  <c r="BB15"/>
  <c r="BC15" s="1"/>
  <c r="BB16"/>
  <c r="BC16" s="1"/>
  <c r="BB17"/>
  <c r="BC17" s="1"/>
  <c r="BB18"/>
  <c r="BC18" s="1"/>
  <c r="BB19"/>
  <c r="BC19" s="1"/>
  <c r="BB20"/>
  <c r="BC20" s="1"/>
  <c r="BB21"/>
  <c r="BC21" s="1"/>
  <c r="BB22"/>
  <c r="BC22" s="1"/>
  <c r="BB23"/>
  <c r="BC23" s="1"/>
  <c r="BB24"/>
  <c r="BC24" s="1"/>
  <c r="BB25"/>
  <c r="BC25" s="1"/>
  <c r="BB26"/>
  <c r="BC26" s="1"/>
  <c r="BB27"/>
  <c r="BC27" s="1"/>
  <c r="BB28"/>
  <c r="BC28" s="1"/>
  <c r="BB29"/>
  <c r="BC29" s="1"/>
  <c r="BB30"/>
  <c r="BC30" s="1"/>
  <c r="BB31"/>
  <c r="BC31" s="1"/>
  <c r="BB32"/>
  <c r="BC32" s="1"/>
  <c r="BB33"/>
  <c r="BC33" s="1"/>
  <c r="BB34"/>
  <c r="BC34" s="1"/>
  <c r="AZ4"/>
  <c r="BA4" s="1"/>
  <c r="AZ5"/>
  <c r="BA5" s="1"/>
  <c r="AZ6"/>
  <c r="BA6" s="1"/>
  <c r="AZ7"/>
  <c r="BA7" s="1"/>
  <c r="AZ8"/>
  <c r="BA8" s="1"/>
  <c r="AZ9"/>
  <c r="BA9" s="1"/>
  <c r="AZ10"/>
  <c r="BA10" s="1"/>
  <c r="AZ11"/>
  <c r="BA11" s="1"/>
  <c r="AZ12"/>
  <c r="BA12" s="1"/>
  <c r="AZ13"/>
  <c r="BA13" s="1"/>
  <c r="AZ14"/>
  <c r="BA14" s="1"/>
  <c r="AZ15"/>
  <c r="BA15" s="1"/>
  <c r="AZ16"/>
  <c r="BA16" s="1"/>
  <c r="AZ17"/>
  <c r="BA17" s="1"/>
  <c r="AZ18"/>
  <c r="BA18" s="1"/>
  <c r="AZ19"/>
  <c r="BA19" s="1"/>
  <c r="AZ20"/>
  <c r="BA20" s="1"/>
  <c r="AZ21"/>
  <c r="BA21" s="1"/>
  <c r="AZ22"/>
  <c r="BA22" s="1"/>
  <c r="AZ23"/>
  <c r="BA23" s="1"/>
  <c r="AZ24"/>
  <c r="BA24" s="1"/>
  <c r="AZ25"/>
  <c r="BA25" s="1"/>
  <c r="AZ26"/>
  <c r="BA26" s="1"/>
  <c r="AZ27"/>
  <c r="BA27" s="1"/>
  <c r="AZ28"/>
  <c r="BA28" s="1"/>
  <c r="AZ29"/>
  <c r="BA29" s="1"/>
  <c r="AZ30"/>
  <c r="BA30" s="1"/>
  <c r="AZ31"/>
  <c r="BA31" s="1"/>
  <c r="AZ32"/>
  <c r="BA32" s="1"/>
  <c r="AZ33"/>
  <c r="BA33" s="1"/>
  <c r="AZ34"/>
  <c r="BA34" s="1"/>
  <c r="AX4"/>
  <c r="AY4" s="1"/>
  <c r="AX5"/>
  <c r="AY5" s="1"/>
  <c r="AX6"/>
  <c r="AY6" s="1"/>
  <c r="AX7"/>
  <c r="AY7" s="1"/>
  <c r="AX8"/>
  <c r="AY8" s="1"/>
  <c r="AX9"/>
  <c r="AY9" s="1"/>
  <c r="AX10"/>
  <c r="AY10" s="1"/>
  <c r="AX11"/>
  <c r="AY11" s="1"/>
  <c r="AX12"/>
  <c r="AY12" s="1"/>
  <c r="AX13"/>
  <c r="AY13" s="1"/>
  <c r="AX14"/>
  <c r="AY14" s="1"/>
  <c r="AX15"/>
  <c r="AY15" s="1"/>
  <c r="AX16"/>
  <c r="AY16" s="1"/>
  <c r="AX17"/>
  <c r="AY17" s="1"/>
  <c r="AX18"/>
  <c r="AY18" s="1"/>
  <c r="AX19"/>
  <c r="AY19" s="1"/>
  <c r="AX20"/>
  <c r="AY20" s="1"/>
  <c r="AX21"/>
  <c r="AY21" s="1"/>
  <c r="AX22"/>
  <c r="AY22" s="1"/>
  <c r="AX23"/>
  <c r="AY23" s="1"/>
  <c r="AX24"/>
  <c r="AY24" s="1"/>
  <c r="AX25"/>
  <c r="AY25" s="1"/>
  <c r="AX26"/>
  <c r="AY26" s="1"/>
  <c r="AX27"/>
  <c r="AY27" s="1"/>
  <c r="AX28"/>
  <c r="AY28" s="1"/>
  <c r="AX29"/>
  <c r="AY29" s="1"/>
  <c r="AX30"/>
  <c r="AY30" s="1"/>
  <c r="AX31"/>
  <c r="AY31" s="1"/>
  <c r="AX32"/>
  <c r="AY32" s="1"/>
  <c r="AX33"/>
  <c r="AY33" s="1"/>
  <c r="AX34"/>
  <c r="AY34" s="1"/>
  <c r="AU5"/>
  <c r="AW5" s="1"/>
  <c r="AU6"/>
  <c r="AW6" s="1"/>
  <c r="AU7"/>
  <c r="AW7" s="1"/>
  <c r="AU8"/>
  <c r="AW8" s="1"/>
  <c r="AU9"/>
  <c r="AW9" s="1"/>
  <c r="AU10"/>
  <c r="AW10" s="1"/>
  <c r="AU11"/>
  <c r="AW11" s="1"/>
  <c r="AU12"/>
  <c r="AW12" s="1"/>
  <c r="AU13"/>
  <c r="AW13" s="1"/>
  <c r="AU14"/>
  <c r="AW14" s="1"/>
  <c r="AU15"/>
  <c r="AW15" s="1"/>
  <c r="AU16"/>
  <c r="AW16" s="1"/>
  <c r="AU17"/>
  <c r="AW17" s="1"/>
  <c r="AU18"/>
  <c r="AW18" s="1"/>
  <c r="AU19"/>
  <c r="AW19" s="1"/>
  <c r="AU20"/>
  <c r="AW20" s="1"/>
  <c r="AU21"/>
  <c r="AW21" s="1"/>
  <c r="AU22"/>
  <c r="AW22" s="1"/>
  <c r="AU23"/>
  <c r="AW23" s="1"/>
  <c r="AU24"/>
  <c r="AW24" s="1"/>
  <c r="AU25"/>
  <c r="AW25" s="1"/>
  <c r="AU26"/>
  <c r="AW26" s="1"/>
  <c r="AU27"/>
  <c r="AW27" s="1"/>
  <c r="AU28"/>
  <c r="AW28" s="1"/>
  <c r="AU29"/>
  <c r="AW29" s="1"/>
  <c r="AU30"/>
  <c r="AW30" s="1"/>
  <c r="AU31"/>
  <c r="AW31" s="1"/>
  <c r="AU32"/>
  <c r="AW32" s="1"/>
  <c r="AU33"/>
  <c r="AW33" s="1"/>
  <c r="AU34"/>
  <c r="AW34" s="1"/>
  <c r="BF3"/>
  <c r="BG3" s="1"/>
  <c r="BD3"/>
  <c r="BE3" s="1"/>
  <c r="BB3"/>
  <c r="BC3" s="1"/>
  <c r="AZ3"/>
  <c r="AX3"/>
  <c r="AY3" s="1"/>
  <c r="Q26" i="28" l="1"/>
  <c r="O26"/>
  <c r="N26"/>
  <c r="P26"/>
  <c r="BN33" i="25"/>
  <c r="BN29"/>
  <c r="BN34"/>
  <c r="BN32"/>
  <c r="BN30"/>
  <c r="BN28"/>
  <c r="BN26"/>
  <c r="BN24"/>
  <c r="BN22"/>
  <c r="BN20"/>
  <c r="BN18"/>
  <c r="BN16"/>
  <c r="BN14"/>
  <c r="BN12"/>
  <c r="C4" i="5"/>
  <c r="D4" s="1"/>
  <c r="BN10" i="25"/>
  <c r="BN8"/>
  <c r="BN6"/>
  <c r="BN4"/>
  <c r="BN31"/>
  <c r="BN27"/>
  <c r="BN25"/>
  <c r="BN23"/>
  <c r="BN21"/>
  <c r="BN19"/>
  <c r="BN17"/>
  <c r="BN15"/>
  <c r="BN13"/>
  <c r="BN11"/>
  <c r="BN9"/>
  <c r="BN7"/>
  <c r="BN5"/>
  <c r="AV34"/>
  <c r="AV32"/>
  <c r="AV30"/>
  <c r="AV28"/>
  <c r="AV26"/>
  <c r="AV24"/>
  <c r="AV21"/>
  <c r="AV19"/>
  <c r="AV17"/>
  <c r="AV33"/>
  <c r="AV31"/>
  <c r="AV29"/>
  <c r="AV27"/>
  <c r="AV25"/>
  <c r="AV23"/>
  <c r="AV20"/>
  <c r="AV18"/>
  <c r="AV15"/>
  <c r="AV22"/>
  <c r="AV16"/>
  <c r="AV14"/>
  <c r="AV13"/>
  <c r="AV12"/>
  <c r="AV11"/>
  <c r="AV10"/>
  <c r="AV9"/>
  <c r="AV8"/>
  <c r="AV7"/>
  <c r="AV6"/>
  <c r="AV5"/>
  <c r="AV4"/>
  <c r="BA3"/>
  <c r="B4" i="5" l="1"/>
  <c r="BN3" i="25"/>
  <c r="AV3"/>
  <c r="B26" i="28" l="1"/>
  <c r="E26"/>
  <c r="D26"/>
  <c r="C26"/>
</calcChain>
</file>

<file path=xl/sharedStrings.xml><?xml version="1.0" encoding="utf-8"?>
<sst xmlns="http://schemas.openxmlformats.org/spreadsheetml/2006/main" count="910" uniqueCount="231">
  <si>
    <t>Rašymas</t>
  </si>
  <si>
    <t>Skaitymas</t>
  </si>
  <si>
    <t>Lytis</t>
  </si>
  <si>
    <t>Matematika</t>
  </si>
  <si>
    <t>Taškų suma</t>
  </si>
  <si>
    <t>Lygis</t>
  </si>
  <si>
    <t>Mokykla</t>
  </si>
  <si>
    <t>Klasė</t>
  </si>
  <si>
    <t>Matematika 4 kl.</t>
  </si>
  <si>
    <t>Nepatenkinamas</t>
  </si>
  <si>
    <t>Patenkinamas</t>
  </si>
  <si>
    <t>Pagrindinis</t>
  </si>
  <si>
    <t>Aukštesnysis</t>
  </si>
  <si>
    <t>Šalies mokyklų</t>
  </si>
  <si>
    <t>4a klasė</t>
  </si>
  <si>
    <t>Rašymas 4 kl.</t>
  </si>
  <si>
    <t>Skaitymas 4 kl.</t>
  </si>
  <si>
    <t>4b klasė</t>
  </si>
  <si>
    <t>Turinio sritis</t>
  </si>
  <si>
    <t>Kognityvinių gebėjimų sritis</t>
  </si>
  <si>
    <t>Skaičiai ir skaičiavimai</t>
  </si>
  <si>
    <t>Reiškiniai, lygtys, nelygybės</t>
  </si>
  <si>
    <t>Geometrija, matai ir matavimai</t>
  </si>
  <si>
    <t>Statistika</t>
  </si>
  <si>
    <t>Komunikavimas ir bendrosios probl. sprend. strategijos</t>
  </si>
  <si>
    <t>Žinios ir supratimas</t>
  </si>
  <si>
    <t>Taikymas</t>
  </si>
  <si>
    <t>Aukštesnieji mąstymo gebėjimai</t>
  </si>
  <si>
    <t>Rašymo gebėjimų vertinimo aspektai</t>
  </si>
  <si>
    <t>Turinys</t>
  </si>
  <si>
    <t>Struktūra</t>
  </si>
  <si>
    <t>Raiška</t>
  </si>
  <si>
    <t>Raštingumas</t>
  </si>
  <si>
    <t>Skaitomo teksto aspektai</t>
  </si>
  <si>
    <t>Teksto esmė</t>
  </si>
  <si>
    <t>Teksto visuma ir detalės</t>
  </si>
  <si>
    <t>Nuomonės/ požiūriai</t>
  </si>
  <si>
    <t>Veikėjai/ objektai</t>
  </si>
  <si>
    <t>Kalbinė raiška</t>
  </si>
  <si>
    <t>Raštin-gumas</t>
  </si>
  <si>
    <t>Klase4</t>
  </si>
  <si>
    <t>Mokinio kodas</t>
  </si>
  <si>
    <t>Nr.</t>
  </si>
  <si>
    <t>Vardas</t>
  </si>
  <si>
    <t>Pavardė</t>
  </si>
  <si>
    <t>Lietuvių kalbos</t>
  </si>
  <si>
    <t>Matematikos</t>
  </si>
  <si>
    <t>4a</t>
  </si>
  <si>
    <t>V</t>
  </si>
  <si>
    <t>Lukas</t>
  </si>
  <si>
    <t>P</t>
  </si>
  <si>
    <t>M</t>
  </si>
  <si>
    <t>Tomas</t>
  </si>
  <si>
    <t>4b</t>
  </si>
  <si>
    <t>1_1</t>
  </si>
  <si>
    <t>1_2</t>
  </si>
  <si>
    <t>1_3</t>
  </si>
  <si>
    <t>1_4</t>
  </si>
  <si>
    <t>1_5</t>
  </si>
  <si>
    <t>1_6</t>
  </si>
  <si>
    <t>1_7</t>
  </si>
  <si>
    <t>1_8</t>
  </si>
  <si>
    <t>2_1</t>
  </si>
  <si>
    <t>2_2</t>
  </si>
  <si>
    <t>2_3</t>
  </si>
  <si>
    <t>2_4</t>
  </si>
  <si>
    <t>2_5</t>
  </si>
  <si>
    <t>2_6</t>
  </si>
  <si>
    <t>1.1</t>
  </si>
  <si>
    <t>1.2</t>
  </si>
  <si>
    <t>2</t>
  </si>
  <si>
    <t>3.1</t>
  </si>
  <si>
    <t>3.2</t>
  </si>
  <si>
    <t>3.3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</si>
  <si>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</si>
  <si>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</si>
  <si>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</si>
  <si>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</si>
  <si>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</si>
  <si>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</si>
  <si>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</si>
  <si>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</si>
  <si>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</si>
  <si>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</si>
  <si>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</si>
  <si>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</si>
  <si>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</si>
  <si>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</si>
  <si>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</si>
  <si>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</si>
  <si>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</si>
  <si>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</si>
  <si>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</si>
  <si>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</si>
  <si>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</si>
  <si>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</si>
  <si>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</si>
  <si>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</si>
  <si>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</si>
  <si>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</si>
  <si>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</si>
  <si>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</si>
  <si>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32.1</t>
  </si>
  <si>
    <t>32.2</t>
  </si>
  <si>
    <t>33</t>
  </si>
  <si>
    <t>34</t>
  </si>
  <si>
    <t>2_7</t>
  </si>
  <si>
    <t>2_8</t>
  </si>
  <si>
    <t>2_9</t>
  </si>
  <si>
    <t>2_10</t>
  </si>
  <si>
    <t>2_11</t>
  </si>
  <si>
    <t>2_12</t>
  </si>
  <si>
    <t>Mergaitės</t>
  </si>
  <si>
    <t>Berniukai</t>
  </si>
  <si>
    <t>Didmiesčio</t>
  </si>
  <si>
    <t>Miesto</t>
  </si>
  <si>
    <t>Kaimo</t>
  </si>
  <si>
    <t>mokyklos - darželiai/ pradinės</t>
  </si>
  <si>
    <t>progimnazijos/ pagrindinės</t>
  </si>
  <si>
    <t>vidurinės/ gimnazijos</t>
  </si>
  <si>
    <t>4 klasė</t>
  </si>
  <si>
    <t>4c klasė</t>
  </si>
  <si>
    <t>4d klasė</t>
  </si>
  <si>
    <t>4e klasė</t>
  </si>
  <si>
    <t>4f klasė</t>
  </si>
  <si>
    <t>4g klasė</t>
  </si>
  <si>
    <t>Deciliai</t>
  </si>
  <si>
    <t>Kvartiliai</t>
  </si>
  <si>
    <t>Mat</t>
  </si>
  <si>
    <t>Raš</t>
  </si>
  <si>
    <t>Skait</t>
  </si>
  <si>
    <t>Laura</t>
  </si>
  <si>
    <t>Samanta</t>
  </si>
  <si>
    <t>Nojus</t>
  </si>
  <si>
    <t>Airidas</t>
  </si>
  <si>
    <t>Silvija</t>
  </si>
  <si>
    <t>Tuščias</t>
  </si>
  <si>
    <t>Šalies</t>
  </si>
  <si>
    <t>Mokyklos</t>
  </si>
  <si>
    <t>Lietuvių kalba</t>
  </si>
  <si>
    <t>Mokyklos (be SUP)</t>
  </si>
  <si>
    <t>Mokinių pasiskirtymas pagal kvartilius/ decilius</t>
  </si>
  <si>
    <t>Mokinių pasiskirtymas pagal pasiekimų lygmenis</t>
  </si>
  <si>
    <t>Mokinių pasiskirtymas pagal pasiekimų lygmenis ir lytį</t>
  </si>
  <si>
    <t>Šalies rezultatai</t>
  </si>
  <si>
    <t>Mokyklos rezultatai</t>
  </si>
  <si>
    <t>Lazdijų r. Seirijų A.Žmuidzinavičiaus gimnazija</t>
  </si>
  <si>
    <t>Žygimantas</t>
  </si>
  <si>
    <t>Andruškevičius</t>
  </si>
  <si>
    <t>Sigutė</t>
  </si>
  <si>
    <t>Berškytė</t>
  </si>
  <si>
    <t>Erika</t>
  </si>
  <si>
    <t>Bojarskaitė</t>
  </si>
  <si>
    <t>Virginta</t>
  </si>
  <si>
    <t>Bračiulytė</t>
  </si>
  <si>
    <t>Mantas</t>
  </si>
  <si>
    <t>Kašelionis</t>
  </si>
  <si>
    <t>Sandra</t>
  </si>
  <si>
    <t>Kazočiūnaitė</t>
  </si>
  <si>
    <t>Rytis</t>
  </si>
  <si>
    <t>Kivaras</t>
  </si>
  <si>
    <t>Girmantė</t>
  </si>
  <si>
    <t>Liudvinavičiūtė</t>
  </si>
  <si>
    <t>Masaitis</t>
  </si>
  <si>
    <t>Mociejūnas</t>
  </si>
  <si>
    <t>Ribinskas</t>
  </si>
  <si>
    <t>Inesa</t>
  </si>
  <si>
    <t>Sasnauskaitė</t>
  </si>
  <si>
    <t>Nerijus</t>
  </si>
  <si>
    <t>Staniūnas</t>
  </si>
  <si>
    <t>Aidas</t>
  </si>
  <si>
    <t>Šeštavickas</t>
  </si>
  <si>
    <t>Viktorija</t>
  </si>
  <si>
    <t>Tamkevičiūtė</t>
  </si>
  <si>
    <t>Tanenavičiūtė</t>
  </si>
  <si>
    <t>Ulerytė</t>
  </si>
  <si>
    <t>Aldas</t>
  </si>
  <si>
    <t>Albavičius</t>
  </si>
  <si>
    <t>Baležentytė</t>
  </si>
  <si>
    <t>Benedikaitė</t>
  </si>
  <si>
    <t>Gintarė</t>
  </si>
  <si>
    <t>Dzingelevičiūtė</t>
  </si>
  <si>
    <t>Rokas</t>
  </si>
  <si>
    <t>Karpavičius</t>
  </si>
  <si>
    <t>Kavaliauskas</t>
  </si>
  <si>
    <t>Rosita</t>
  </si>
  <si>
    <t>Lukošiūtė</t>
  </si>
  <si>
    <t>Minvydė</t>
  </si>
  <si>
    <t>Maskeliūnaitė</t>
  </si>
  <si>
    <t>Emilis</t>
  </si>
  <si>
    <t>Petrelis</t>
  </si>
  <si>
    <t>Jūratė</t>
  </si>
  <si>
    <t>Pociūtė</t>
  </si>
  <si>
    <t>Gerda</t>
  </si>
  <si>
    <t>Skvarčiūtė</t>
  </si>
  <si>
    <t>Vladas</t>
  </si>
  <si>
    <t>Štarkus</t>
  </si>
  <si>
    <t>Tamašauskas</t>
  </si>
  <si>
    <t>Trakimavičiūtė</t>
  </si>
  <si>
    <t>Andruškevičius Žygimantas</t>
  </si>
  <si>
    <t>Berškytė Sigutė</t>
  </si>
  <si>
    <t>Bojarskaitė Erika</t>
  </si>
  <si>
    <t>Bračiulytė Virginta</t>
  </si>
  <si>
    <t>Kašelionis Mantas</t>
  </si>
  <si>
    <t>Kazočiūnaitė Sandra</t>
  </si>
  <si>
    <t>Kivaras Rytis</t>
  </si>
  <si>
    <t>Liudvinavičiūtė Girmantė</t>
  </si>
  <si>
    <t>Masaitis Nojus</t>
  </si>
  <si>
    <t>Mociejūnas Tomas</t>
  </si>
  <si>
    <t>Ribinskas Rytis</t>
  </si>
  <si>
    <t>Sasnauskaitė Inesa</t>
  </si>
  <si>
    <t>Staniūnas Nerijus</t>
  </si>
  <si>
    <t>Šeštavickas Aidas</t>
  </si>
  <si>
    <t>Tamkevičiūtė Viktorija</t>
  </si>
  <si>
    <t>Tanenavičiūtė Viktorija</t>
  </si>
  <si>
    <t>Ulerytė Viktorija</t>
  </si>
  <si>
    <t>Albavičius Aldas</t>
  </si>
  <si>
    <t>Baležentytė Laura</t>
  </si>
  <si>
    <t>Benedikaitė Samanta</t>
  </si>
  <si>
    <t>Dzingelevičiūtė Gintarė</t>
  </si>
  <si>
    <t>Karpavičius Rokas</t>
  </si>
  <si>
    <t>Kavaliauskas Lukas</t>
  </si>
  <si>
    <t>Kavaliauskas Airidas</t>
  </si>
  <si>
    <t>Lukošiūtė Rosita</t>
  </si>
  <si>
    <t>Maskeliūnaitė Minvydė</t>
  </si>
  <si>
    <t>Petrelis Emilis</t>
  </si>
  <si>
    <t>Pociūtė Jūratė</t>
  </si>
  <si>
    <t>Skvarčiūtė Gerda</t>
  </si>
  <si>
    <t>Štarkus Vladas</t>
  </si>
  <si>
    <t>Tamašauskas Lukas</t>
  </si>
  <si>
    <t>Trakimavičiūtė Silvija</t>
  </si>
</sst>
</file>

<file path=xl/styles.xml><?xml version="1.0" encoding="utf-8"?>
<styleSheet xmlns="http://schemas.openxmlformats.org/spreadsheetml/2006/main">
  <numFmts count="3">
    <numFmt numFmtId="42" formatCode="_-* #,##0\ &quot;Lt&quot;_-;\-* #,##0\ &quot;Lt&quot;_-;_-* &quot;-&quot;\ &quot;Lt&quot;_-;_-@_-"/>
    <numFmt numFmtId="164" formatCode="0.0"/>
    <numFmt numFmtId="165" formatCode="0.0%"/>
  </numFmts>
  <fonts count="34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</font>
    <font>
      <b/>
      <sz val="9"/>
      <name val="$F$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sz val="12"/>
      <name val="Times New Roman"/>
      <family val="1"/>
    </font>
    <font>
      <b/>
      <sz val="18"/>
      <color theme="1"/>
      <name val="Calibri"/>
      <family val="2"/>
      <charset val="186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6">
    <xf numFmtId="0" fontId="0" fillId="0" borderId="0"/>
    <xf numFmtId="0" fontId="5" fillId="0" borderId="0"/>
    <xf numFmtId="0" fontId="11" fillId="0" borderId="0"/>
    <xf numFmtId="0" fontId="11" fillId="0" borderId="0"/>
    <xf numFmtId="3" fontId="13" fillId="0" borderId="0" applyFill="0" applyBorder="0" applyProtection="0">
      <alignment horizontal="center" vertical="center" wrapText="1"/>
    </xf>
    <xf numFmtId="0" fontId="11" fillId="0" borderId="0" applyNumberFormat="0" applyFill="0" applyBorder="0" applyAlignment="0" applyProtection="0"/>
    <xf numFmtId="0" fontId="14" fillId="0" borderId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14" applyNumberFormat="0" applyAlignment="0" applyProtection="0"/>
    <xf numFmtId="0" fontId="24" fillId="25" borderId="15" applyNumberFormat="0" applyAlignment="0" applyProtection="0"/>
    <xf numFmtId="0" fontId="2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6" fillId="11" borderId="14" applyNumberFormat="0" applyAlignment="0" applyProtection="0"/>
    <xf numFmtId="0" fontId="27" fillId="24" borderId="16" applyNumberFormat="0" applyAlignment="0" applyProtection="0"/>
    <xf numFmtId="0" fontId="27" fillId="24" borderId="1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11" borderId="14" applyNumberFormat="0" applyAlignment="0" applyProtection="0"/>
    <xf numFmtId="0" fontId="26" fillId="11" borderId="14" applyNumberFormat="0" applyAlignment="0" applyProtection="0"/>
    <xf numFmtId="0" fontId="28" fillId="0" borderId="17" applyNumberFormat="0" applyFill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/>
    <xf numFmtId="0" fontId="11" fillId="27" borderId="18" applyNumberFormat="0" applyFont="0" applyAlignment="0" applyProtection="0"/>
    <xf numFmtId="0" fontId="27" fillId="24" borderId="16" applyNumberFormat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1" fillId="27" borderId="18" applyNumberFormat="0" applyFont="0" applyAlignment="0" applyProtection="0"/>
    <xf numFmtId="0" fontId="11" fillId="27" borderId="18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14" applyNumberFormat="0" applyAlignment="0" applyProtection="0"/>
    <xf numFmtId="0" fontId="23" fillId="24" borderId="14" applyNumberFormat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4" fillId="25" borderId="15" applyNumberFormat="0" applyAlignment="0" applyProtection="0"/>
    <xf numFmtId="0" fontId="24" fillId="25" borderId="15" applyNumberFormat="0" applyAlignment="0" applyProtection="0"/>
    <xf numFmtId="0" fontId="31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14" applyNumberFormat="0" applyAlignment="0" applyProtection="0"/>
    <xf numFmtId="0" fontId="24" fillId="25" borderId="15" applyNumberFormat="0" applyAlignment="0" applyProtection="0"/>
    <xf numFmtId="42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6" fillId="11" borderId="14" applyNumberFormat="0" applyAlignment="0" applyProtection="0"/>
    <xf numFmtId="0" fontId="28" fillId="0" borderId="17" applyNumberFormat="0" applyFill="0" applyAlignment="0" applyProtection="0"/>
    <xf numFmtId="0" fontId="29" fillId="26" borderId="0" applyNumberFormat="0" applyBorder="0" applyAlignment="0" applyProtection="0"/>
    <xf numFmtId="0" fontId="11" fillId="27" borderId="18" applyNumberFormat="0" applyFont="0" applyAlignment="0" applyProtection="0"/>
    <xf numFmtId="0" fontId="27" fillId="24" borderId="16" applyNumberFormat="0" applyAlignment="0" applyProtection="0"/>
    <xf numFmtId="0" fontId="31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5" fillId="0" borderId="0"/>
    <xf numFmtId="0" fontId="5" fillId="0" borderId="0"/>
    <xf numFmtId="0" fontId="14" fillId="0" borderId="0"/>
    <xf numFmtId="42" fontId="14" fillId="0" borderId="0" applyFont="0" applyFill="0" applyBorder="0" applyAlignment="0" applyProtection="0"/>
    <xf numFmtId="0" fontId="11" fillId="0" borderId="0"/>
    <xf numFmtId="0" fontId="11" fillId="27" borderId="18" applyNumberFormat="0" applyFont="0" applyAlignment="0" applyProtection="0"/>
    <xf numFmtId="0" fontId="11" fillId="27" borderId="18" applyNumberFormat="0" applyFont="0" applyAlignment="0" applyProtection="0"/>
    <xf numFmtId="0" fontId="5" fillId="0" borderId="0"/>
    <xf numFmtId="0" fontId="11" fillId="27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</cellStyleXfs>
  <cellXfs count="59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2" fontId="8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 applyFill="1" applyBorder="1" applyAlignment="1">
      <alignment horizontal="left" vertical="center"/>
    </xf>
    <xf numFmtId="0" fontId="0" fillId="0" borderId="0" xfId="0" applyFont="1"/>
    <xf numFmtId="0" fontId="6" fillId="0" borderId="0" xfId="0" applyFont="1" applyFill="1" applyBorder="1" applyAlignment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4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/>
    <xf numFmtId="165" fontId="0" fillId="0" borderId="0" xfId="0" applyNumberFormat="1"/>
    <xf numFmtId="165" fontId="0" fillId="0" borderId="0" xfId="0" applyNumberFormat="1" applyFill="1" applyBorder="1"/>
    <xf numFmtId="165" fontId="0" fillId="0" borderId="0" xfId="0" applyNumberFormat="1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 applyAlignment="1"/>
    <xf numFmtId="9" fontId="0" fillId="28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/>
    <xf numFmtId="0" fontId="2" fillId="0" borderId="0" xfId="0" applyFont="1"/>
    <xf numFmtId="0" fontId="0" fillId="0" borderId="0" xfId="0" applyAlignment="1">
      <alignment horizontal="center" textRotation="90"/>
    </xf>
    <xf numFmtId="164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/>
    <xf numFmtId="0" fontId="4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9" xfId="0" applyFont="1" applyBorder="1" applyAlignment="1"/>
    <xf numFmtId="0" fontId="12" fillId="5" borderId="8" xfId="2" applyFont="1" applyFill="1" applyBorder="1" applyAlignment="1">
      <alignment horizontal="center" wrapText="1"/>
    </xf>
    <xf numFmtId="0" fontId="12" fillId="5" borderId="10" xfId="2" applyFont="1" applyFill="1" applyBorder="1" applyAlignment="1">
      <alignment horizontal="center" wrapText="1"/>
    </xf>
  </cellXfs>
  <cellStyles count="196">
    <cellStyle name="1 antraštė" xfId="7"/>
    <cellStyle name="1 antraštė 2" xfId="8"/>
    <cellStyle name="2 antraštė" xfId="9"/>
    <cellStyle name="2 antraštė 2" xfId="10"/>
    <cellStyle name="20% - Accent1 2" xfId="11"/>
    <cellStyle name="20% - Accent1 3" xfId="132"/>
    <cellStyle name="20% - Accent2 2" xfId="12"/>
    <cellStyle name="20% - Accent2 3" xfId="133"/>
    <cellStyle name="20% - Accent3 2" xfId="13"/>
    <cellStyle name="20% - Accent3 3" xfId="134"/>
    <cellStyle name="20% - Accent4 2" xfId="14"/>
    <cellStyle name="20% - Accent4 3" xfId="135"/>
    <cellStyle name="20% - Accent5 2" xfId="15"/>
    <cellStyle name="20% - Accent5 3" xfId="136"/>
    <cellStyle name="20% - Accent6 2" xfId="16"/>
    <cellStyle name="20% - Accent6 3" xfId="137"/>
    <cellStyle name="20% – paryškinimas 1" xfId="17"/>
    <cellStyle name="20% – paryškinimas 1 2" xfId="18"/>
    <cellStyle name="20% – paryškinimas 2" xfId="19"/>
    <cellStyle name="20% – paryškinimas 2 2" xfId="20"/>
    <cellStyle name="20% – paryškinimas 3" xfId="21"/>
    <cellStyle name="20% – paryškinimas 3 2" xfId="22"/>
    <cellStyle name="20% – paryškinimas 4" xfId="23"/>
    <cellStyle name="20% – paryškinimas 4 2" xfId="24"/>
    <cellStyle name="20% – paryškinimas 5" xfId="25"/>
    <cellStyle name="20% – paryškinimas 5 2" xfId="26"/>
    <cellStyle name="20% – paryškinimas 6" xfId="27"/>
    <cellStyle name="20% – paryškinimas 6 2" xfId="28"/>
    <cellStyle name="3 antraštė" xfId="29"/>
    <cellStyle name="3 antraštė 2" xfId="30"/>
    <cellStyle name="4 antraštė" xfId="31"/>
    <cellStyle name="4 antraštė 2" xfId="32"/>
    <cellStyle name="40% - Accent1 2" xfId="33"/>
    <cellStyle name="40% - Accent1 3" xfId="138"/>
    <cellStyle name="40% - Accent2 2" xfId="34"/>
    <cellStyle name="40% - Accent2 3" xfId="139"/>
    <cellStyle name="40% - Accent3 2" xfId="35"/>
    <cellStyle name="40% - Accent3 3" xfId="140"/>
    <cellStyle name="40% - Accent4 2" xfId="36"/>
    <cellStyle name="40% - Accent4 3" xfId="141"/>
    <cellStyle name="40% - Accent5 2" xfId="37"/>
    <cellStyle name="40% - Accent5 3" xfId="142"/>
    <cellStyle name="40% - Accent6 2" xfId="38"/>
    <cellStyle name="40% - Accent6 3" xfId="143"/>
    <cellStyle name="40% – paryškinimas 1" xfId="39"/>
    <cellStyle name="40% – paryškinimas 1 2" xfId="40"/>
    <cellStyle name="40% – paryškinimas 2" xfId="41"/>
    <cellStyle name="40% – paryškinimas 2 2" xfId="42"/>
    <cellStyle name="40% – paryškinimas 3" xfId="43"/>
    <cellStyle name="40% – paryškinimas 3 2" xfId="44"/>
    <cellStyle name="40% – paryškinimas 4" xfId="45"/>
    <cellStyle name="40% – paryškinimas 4 2" xfId="46"/>
    <cellStyle name="40% – paryškinimas 5" xfId="47"/>
    <cellStyle name="40% – paryškinimas 5 2" xfId="48"/>
    <cellStyle name="40% – paryškinimas 6" xfId="49"/>
    <cellStyle name="40% – paryškinimas 6 2" xfId="50"/>
    <cellStyle name="60% - Accent1 2" xfId="51"/>
    <cellStyle name="60% - Accent1 3" xfId="144"/>
    <cellStyle name="60% - Accent2 2" xfId="52"/>
    <cellStyle name="60% - Accent2 3" xfId="145"/>
    <cellStyle name="60% - Accent3 2" xfId="53"/>
    <cellStyle name="60% - Accent3 3" xfId="146"/>
    <cellStyle name="60% - Accent4 2" xfId="54"/>
    <cellStyle name="60% - Accent4 3" xfId="147"/>
    <cellStyle name="60% - Accent5 2" xfId="55"/>
    <cellStyle name="60% - Accent5 3" xfId="148"/>
    <cellStyle name="60% - Accent6 2" xfId="56"/>
    <cellStyle name="60% - Accent6 3" xfId="149"/>
    <cellStyle name="60% – paryškinimas 1" xfId="57"/>
    <cellStyle name="60% – paryškinimas 1 2" xfId="58"/>
    <cellStyle name="60% – paryškinimas 2" xfId="59"/>
    <cellStyle name="60% – paryškinimas 2 2" xfId="60"/>
    <cellStyle name="60% – paryškinimas 3" xfId="61"/>
    <cellStyle name="60% – paryškinimas 3 2" xfId="62"/>
    <cellStyle name="60% – paryškinimas 4" xfId="63"/>
    <cellStyle name="60% – paryškinimas 4 2" xfId="64"/>
    <cellStyle name="60% – paryškinimas 5" xfId="65"/>
    <cellStyle name="60% – paryškinimas 5 2" xfId="66"/>
    <cellStyle name="60% – paryškinimas 6" xfId="67"/>
    <cellStyle name="60% – paryškinimas 6 2" xfId="68"/>
    <cellStyle name="Accent1 2" xfId="69"/>
    <cellStyle name="Accent1 3" xfId="150"/>
    <cellStyle name="Accent2 2" xfId="70"/>
    <cellStyle name="Accent2 3" xfId="151"/>
    <cellStyle name="Accent3 2" xfId="71"/>
    <cellStyle name="Accent3 3" xfId="152"/>
    <cellStyle name="Accent4 2" xfId="72"/>
    <cellStyle name="Accent4 3" xfId="153"/>
    <cellStyle name="Accent5 2" xfId="73"/>
    <cellStyle name="Accent5 3" xfId="154"/>
    <cellStyle name="Accent6 2" xfId="74"/>
    <cellStyle name="Accent6 3" xfId="155"/>
    <cellStyle name="Aiškinamasis tekstas" xfId="75"/>
    <cellStyle name="Aiškinamasis tekstas 2" xfId="76"/>
    <cellStyle name="Bad 2" xfId="77"/>
    <cellStyle name="Bad 3" xfId="156"/>
    <cellStyle name="Blogas" xfId="78"/>
    <cellStyle name="Blogas 2" xfId="79"/>
    <cellStyle name="Calculation 2" xfId="80"/>
    <cellStyle name="Calculation 3" xfId="157"/>
    <cellStyle name="Check Cell 2" xfId="81"/>
    <cellStyle name="Check Cell 3" xfId="158"/>
    <cellStyle name="Currency [0] 2" xfId="4"/>
    <cellStyle name="Currency [0] 2 2" xfId="159"/>
    <cellStyle name="Currency [0] 3" xfId="184"/>
    <cellStyle name="Explanatory Text 2" xfId="82"/>
    <cellStyle name="Explanatory Text 3" xfId="160"/>
    <cellStyle name="Geras" xfId="83"/>
    <cellStyle name="Geras 2" xfId="84"/>
    <cellStyle name="Good 2" xfId="85"/>
    <cellStyle name="Good 3" xfId="161"/>
    <cellStyle name="Heading 1 2" xfId="86"/>
    <cellStyle name="Heading 1 3" xfId="162"/>
    <cellStyle name="Heading 2 2" xfId="87"/>
    <cellStyle name="Heading 2 3" xfId="163"/>
    <cellStyle name="Heading 3 2" xfId="88"/>
    <cellStyle name="Heading 3 3" xfId="164"/>
    <cellStyle name="Heading 4 2" xfId="89"/>
    <cellStyle name="Heading 4 3" xfId="165"/>
    <cellStyle name="Input 2" xfId="90"/>
    <cellStyle name="Input 3" xfId="166"/>
    <cellStyle name="Išvestis" xfId="91"/>
    <cellStyle name="Išvestis 2" xfId="92"/>
    <cellStyle name="Įspėjimo tekstas" xfId="93"/>
    <cellStyle name="Įspėjimo tekstas 2" xfId="94"/>
    <cellStyle name="Įvestis" xfId="95"/>
    <cellStyle name="Įvestis 2" xfId="96"/>
    <cellStyle name="Linked Cell 2" xfId="97"/>
    <cellStyle name="Linked Cell 3" xfId="167"/>
    <cellStyle name="Neutral 2" xfId="98"/>
    <cellStyle name="Neutral 3" xfId="168"/>
    <cellStyle name="Neutralus" xfId="99"/>
    <cellStyle name="Neutralus 2" xfId="100"/>
    <cellStyle name="Normal 10" xfId="6"/>
    <cellStyle name="Normal 2" xfId="5"/>
    <cellStyle name="Normal 2 2" xfId="179"/>
    <cellStyle name="Normal 2 2 2" xfId="194"/>
    <cellStyle name="Normal 2 3" xfId="178"/>
    <cellStyle name="Normal 2 3 2" xfId="193"/>
    <cellStyle name="Normal 2 4" xfId="101"/>
    <cellStyle name="Normal 3" xfId="3"/>
    <cellStyle name="Normal 3 2" xfId="131"/>
    <cellStyle name="Normal 3 3" xfId="180"/>
    <cellStyle name="Normal 3 4" xfId="185"/>
    <cellStyle name="Normal 4" xfId="1"/>
    <cellStyle name="Normal 4 2" xfId="181"/>
    <cellStyle name="Normal 4 2 2" xfId="195"/>
    <cellStyle name="Normal 4 3" xfId="188"/>
    <cellStyle name="Normal 5" xfId="174"/>
    <cellStyle name="Normal 5 2" xfId="177"/>
    <cellStyle name="Normal 5 3" xfId="190"/>
    <cellStyle name="Normal 6" xfId="175"/>
    <cellStyle name="Normal 6 2" xfId="191"/>
    <cellStyle name="Normal 7" xfId="176"/>
    <cellStyle name="Normal 7 2" xfId="192"/>
    <cellStyle name="Normal 8" xfId="183"/>
    <cellStyle name="Normal 9" xfId="182"/>
    <cellStyle name="Normal_Stat_sk4kl" xfId="2"/>
    <cellStyle name="Note 2" xfId="102"/>
    <cellStyle name="Note 3" xfId="169"/>
    <cellStyle name="Note 3 2" xfId="189"/>
    <cellStyle name="Output 2" xfId="103"/>
    <cellStyle name="Output 3" xfId="170"/>
    <cellStyle name="Paprastas" xfId="0" builtinId="0"/>
    <cellStyle name="Paryškinimas 1" xfId="104"/>
    <cellStyle name="Paryškinimas 1 2" xfId="105"/>
    <cellStyle name="Paryškinimas 2" xfId="106"/>
    <cellStyle name="Paryškinimas 2 2" xfId="107"/>
    <cellStyle name="Paryškinimas 3" xfId="108"/>
    <cellStyle name="Paryškinimas 3 2" xfId="109"/>
    <cellStyle name="Paryškinimas 4" xfId="110"/>
    <cellStyle name="Paryškinimas 4 2" xfId="111"/>
    <cellStyle name="Paryškinimas 5" xfId="112"/>
    <cellStyle name="Paryškinimas 5 2" xfId="113"/>
    <cellStyle name="Paryškinimas 6" xfId="114"/>
    <cellStyle name="Paryškinimas 6 2" xfId="115"/>
    <cellStyle name="Pastaba" xfId="116"/>
    <cellStyle name="Pastaba 2" xfId="117"/>
    <cellStyle name="Pastaba 2 2" xfId="187"/>
    <cellStyle name="Pastaba 3" xfId="186"/>
    <cellStyle name="Pavadinimas" xfId="118"/>
    <cellStyle name="Pavadinimas 2" xfId="119"/>
    <cellStyle name="Skaičiavimas" xfId="120"/>
    <cellStyle name="Skaičiavimas 2" xfId="121"/>
    <cellStyle name="Suma" xfId="122"/>
    <cellStyle name="Suma 2" xfId="123"/>
    <cellStyle name="Susietas langelis" xfId="124"/>
    <cellStyle name="Susietas langelis 2" xfId="125"/>
    <cellStyle name="Tikrinimo langelis" xfId="126"/>
    <cellStyle name="Tikrinimo langelis 2" xfId="127"/>
    <cellStyle name="Title 2" xfId="128"/>
    <cellStyle name="Title 3" xfId="171"/>
    <cellStyle name="Total 2" xfId="129"/>
    <cellStyle name="Total 3" xfId="172"/>
    <cellStyle name="Warning Text 2" xfId="130"/>
    <cellStyle name="Warning Text 3" xfId="173"/>
  </cellStyles>
  <dxfs count="0"/>
  <tableStyles count="0" defaultTableStyle="TableStyleMedium2" defaultPivotStyle="PivotStyleLight16"/>
  <colors>
    <mruColors>
      <color rgb="FFFFFF99"/>
      <color rgb="FFE6E6E6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Matematika 4 kl.</a:t>
            </a:r>
          </a:p>
        </c:rich>
      </c:tx>
      <c:layout>
        <c:manualLayout>
          <c:xMode val="edge"/>
          <c:yMode val="edge"/>
          <c:x val="7.881628202884064E-2"/>
          <c:y val="2.777777777777779E-2"/>
        </c:manualLayout>
      </c:layout>
      <c:overlay val="1"/>
    </c:title>
    <c:plotArea>
      <c:layout>
        <c:manualLayout>
          <c:layoutTarget val="inner"/>
          <c:xMode val="edge"/>
          <c:yMode val="edge"/>
          <c:x val="7.7211504428846583E-2"/>
          <c:y val="0.12547462817147856"/>
          <c:w val="0.89710256445615044"/>
          <c:h val="0.72017534266550043"/>
        </c:manualLayout>
      </c:layout>
      <c:barChart>
        <c:barDir val="col"/>
        <c:grouping val="clustered"/>
        <c:ser>
          <c:idx val="0"/>
          <c:order val="0"/>
          <c:tx>
            <c:strRef>
              <c:f>'Papildomi mokyklos rezultatai'!$B$4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numRef>
              <c:f>'Papildomi mokyklos rezultatai'!$A$5:$A$14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'Papildomi mokyklos rezultatai'!$B$5:$B$14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'Papildomi mokyklos rezultatai'!$C$4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Pos val="outEnd"/>
            <c:showVal val="1"/>
          </c:dLbls>
          <c:cat>
            <c:numRef>
              <c:f>'Papildomi mokyklos rezultatai'!$A$5:$A$14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'Papildomi mokyklos rezultatai'!$C$5:$C$14</c:f>
              <c:numCache>
                <c:formatCode>0.0</c:formatCode>
                <c:ptCount val="10"/>
                <c:pt idx="0">
                  <c:v>9.375</c:v>
                </c:pt>
                <c:pt idx="1">
                  <c:v>18.75</c:v>
                </c:pt>
                <c:pt idx="2">
                  <c:v>15.625</c:v>
                </c:pt>
                <c:pt idx="3">
                  <c:v>6.25</c:v>
                </c:pt>
                <c:pt idx="4">
                  <c:v>12.5</c:v>
                </c:pt>
                <c:pt idx="5">
                  <c:v>9.375</c:v>
                </c:pt>
                <c:pt idx="6">
                  <c:v>6.25</c:v>
                </c:pt>
                <c:pt idx="7">
                  <c:v>12.5</c:v>
                </c:pt>
                <c:pt idx="8">
                  <c:v>6.25</c:v>
                </c:pt>
                <c:pt idx="9">
                  <c:v>3.125</c:v>
                </c:pt>
              </c:numCache>
            </c:numRef>
          </c:val>
        </c:ser>
        <c:dLbls/>
        <c:gapWidth val="100"/>
        <c:axId val="72951680"/>
        <c:axId val="73031680"/>
      </c:barChart>
      <c:catAx>
        <c:axId val="72951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Deciliai</a:t>
                </a:r>
              </a:p>
            </c:rich>
          </c:tx>
          <c:layout>
            <c:manualLayout>
              <c:xMode val="edge"/>
              <c:yMode val="edge"/>
              <c:x val="0.48055388317926112"/>
              <c:y val="0.91571741032370979"/>
            </c:manualLayout>
          </c:layout>
        </c:title>
        <c:numFmt formatCode="General" sourceLinked="1"/>
        <c:tickLblPos val="nextTo"/>
        <c:crossAx val="73031680"/>
        <c:crosses val="autoZero"/>
        <c:auto val="1"/>
        <c:lblAlgn val="ctr"/>
        <c:lblOffset val="100"/>
      </c:catAx>
      <c:valAx>
        <c:axId val="73031680"/>
        <c:scaling>
          <c:orientation val="minMax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tickLblPos val="nextTo"/>
        <c:crossAx val="72951680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3231621020605688"/>
          <c:y val="2.7393919510061253E-2"/>
          <c:w val="0.33520046406152748"/>
          <c:h val="8.3717191601049887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Skaitymas 4 kl.</a:t>
            </a:r>
          </a:p>
        </c:rich>
      </c:tx>
      <c:layout>
        <c:manualLayout>
          <c:xMode val="edge"/>
          <c:yMode val="edge"/>
          <c:x val="0.10445723130762501"/>
          <c:y val="2.77777777777777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938177633502922"/>
          <c:y val="0.12547462817147856"/>
          <c:w val="0.84628425028227094"/>
          <c:h val="0.72017534266550043"/>
        </c:manualLayout>
      </c:layout>
      <c:barChart>
        <c:barDir val="col"/>
        <c:grouping val="clustered"/>
        <c:ser>
          <c:idx val="0"/>
          <c:order val="0"/>
          <c:tx>
            <c:strRef>
              <c:f>'Papildomi mokyklos rezultatai'!$B$17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numRef>
              <c:f>'Papildomi mokyklos rezultatai'!$A$18:$A$21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'Papildomi mokyklos rezultatai'!$B$18:$B$21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'Papildomi mokyklos rezultatai'!$C$17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Pos val="outEnd"/>
            <c:showVal val="1"/>
          </c:dLbls>
          <c:cat>
            <c:numRef>
              <c:f>'Papildomi mokyklos rezultatai'!$A$18:$A$21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'Papildomi mokyklos rezultatai'!$C$18:$C$21</c:f>
              <c:numCache>
                <c:formatCode>0.0</c:formatCode>
                <c:ptCount val="4"/>
                <c:pt idx="0">
                  <c:v>25</c:v>
                </c:pt>
                <c:pt idx="1">
                  <c:v>18.75</c:v>
                </c:pt>
                <c:pt idx="2">
                  <c:v>18.75</c:v>
                </c:pt>
                <c:pt idx="3">
                  <c:v>37.5</c:v>
                </c:pt>
              </c:numCache>
            </c:numRef>
          </c:val>
        </c:ser>
        <c:dLbls/>
        <c:gapWidth val="100"/>
        <c:axId val="73720960"/>
        <c:axId val="73722880"/>
      </c:barChart>
      <c:catAx>
        <c:axId val="73720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Kvartiliai</a:t>
                </a:r>
              </a:p>
            </c:rich>
          </c:tx>
          <c:layout>
            <c:manualLayout>
              <c:xMode val="edge"/>
              <c:yMode val="edge"/>
              <c:x val="0.46447238871260504"/>
              <c:y val="0.90182852143482062"/>
            </c:manualLayout>
          </c:layout>
        </c:title>
        <c:numFmt formatCode="General" sourceLinked="1"/>
        <c:tickLblPos val="nextTo"/>
        <c:crossAx val="73722880"/>
        <c:crosses val="autoZero"/>
        <c:auto val="1"/>
        <c:lblAlgn val="ctr"/>
        <c:lblOffset val="100"/>
      </c:catAx>
      <c:valAx>
        <c:axId val="73722880"/>
        <c:scaling>
          <c:orientation val="minMax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tickLblPos val="nextTo"/>
        <c:crossAx val="73720960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50885493790888092"/>
          <c:y val="3.6653178769320519E-2"/>
          <c:w val="0.4520095062744024"/>
          <c:h val="8.3717191601049887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Rašymas 4 kl.</a:t>
            </a:r>
          </a:p>
        </c:rich>
      </c:tx>
      <c:layout>
        <c:manualLayout>
          <c:xMode val="edge"/>
          <c:yMode val="edge"/>
          <c:x val="0.10445723130762501"/>
          <c:y val="2.77777777777777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938177633502922"/>
          <c:y val="0.12547462817147856"/>
          <c:w val="0.84628425028227094"/>
          <c:h val="0.72017534266550043"/>
        </c:manualLayout>
      </c:layout>
      <c:barChart>
        <c:barDir val="col"/>
        <c:grouping val="clustered"/>
        <c:ser>
          <c:idx val="0"/>
          <c:order val="0"/>
          <c:tx>
            <c:strRef>
              <c:f>'Papildomi mokyklos rezultatai'!$B$24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numRef>
              <c:f>'Papildomi mokyklos rezultatai'!$A$25:$A$28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'Papildomi mokyklos rezultatai'!$B$25:$B$28</c:f>
              <c:numCache>
                <c:formatCode>General</c:formatCode>
                <c:ptCount val="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'Papildomi mokyklos rezultatai'!$C$24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dLblPos val="outEnd"/>
            <c:showVal val="1"/>
          </c:dLbls>
          <c:cat>
            <c:numRef>
              <c:f>'Papildomi mokyklos rezultatai'!$A$25:$A$28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'Papildomi mokyklos rezultatai'!$C$25:$C$28</c:f>
              <c:numCache>
                <c:formatCode>0.0</c:formatCode>
                <c:ptCount val="4"/>
                <c:pt idx="0">
                  <c:v>21.875</c:v>
                </c:pt>
                <c:pt idx="1">
                  <c:v>28.125</c:v>
                </c:pt>
                <c:pt idx="2">
                  <c:v>34.375</c:v>
                </c:pt>
                <c:pt idx="3">
                  <c:v>15.625</c:v>
                </c:pt>
              </c:numCache>
            </c:numRef>
          </c:val>
        </c:ser>
        <c:dLbls/>
        <c:gapWidth val="100"/>
        <c:axId val="74211712"/>
        <c:axId val="74213632"/>
      </c:barChart>
      <c:catAx>
        <c:axId val="74211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Kvartiliai</a:t>
                </a:r>
              </a:p>
            </c:rich>
          </c:tx>
          <c:layout>
            <c:manualLayout>
              <c:xMode val="edge"/>
              <c:yMode val="edge"/>
              <c:x val="0.46447238871260504"/>
              <c:y val="0.90182852143482062"/>
            </c:manualLayout>
          </c:layout>
        </c:title>
        <c:numFmt formatCode="General" sourceLinked="1"/>
        <c:tickLblPos val="nextTo"/>
        <c:crossAx val="74213632"/>
        <c:crosses val="autoZero"/>
        <c:auto val="1"/>
        <c:lblAlgn val="ctr"/>
        <c:lblOffset val="100"/>
      </c:catAx>
      <c:valAx>
        <c:axId val="74213632"/>
        <c:scaling>
          <c:orientation val="minMax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tickLblPos val="nextTo"/>
        <c:crossAx val="74211712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50885493790888092"/>
          <c:y val="3.6653178769320519E-2"/>
          <c:w val="0.4520095062744024"/>
          <c:h val="8.3717191601049887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title>
      <c:tx>
        <c:rich>
          <a:bodyPr/>
          <a:lstStyle/>
          <a:p>
            <a:pPr>
              <a:defRPr sz="1200" b="1"/>
            </a:pPr>
            <a:r>
              <a:rPr lang="lt-LT" sz="1200" b="1" i="0" baseline="0">
                <a:effectLst/>
              </a:rPr>
              <a:t>Matematika 4 kl.</a:t>
            </a:r>
            <a:endParaRPr lang="lt-LT" sz="1200">
              <a:effectLst/>
            </a:endParaRPr>
          </a:p>
        </c:rich>
      </c:tx>
      <c:layout>
        <c:manualLayout>
          <c:xMode val="edge"/>
          <c:yMode val="edge"/>
          <c:x val="2.2345067049808424E-2"/>
          <c:y val="2.77777777777777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560064607308706"/>
          <c:y val="0.15025768619071317"/>
          <c:w val="0.8600655046324337"/>
          <c:h val="0.65515365697398076"/>
        </c:manualLayout>
      </c:layout>
      <c:barChart>
        <c:barDir val="col"/>
        <c:grouping val="clustered"/>
        <c:ser>
          <c:idx val="0"/>
          <c:order val="0"/>
          <c:tx>
            <c:strRef>
              <c:f>'Papildomi mokyklos rezultatai'!$B$33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strRef>
              <c:f>'Papildomi mokyklos rezultatai'!$A$34:$A$37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'Papildomi mokyklos rezultatai'!$B$34:$B$37</c:f>
              <c:numCache>
                <c:formatCode>0.0</c:formatCode>
                <c:ptCount val="4"/>
                <c:pt idx="0">
                  <c:v>8.1585081585081589</c:v>
                </c:pt>
                <c:pt idx="1">
                  <c:v>27.738927738927739</c:v>
                </c:pt>
                <c:pt idx="2">
                  <c:v>53.146853146853147</c:v>
                </c:pt>
                <c:pt idx="3">
                  <c:v>10.955710955710956</c:v>
                </c:pt>
              </c:numCache>
            </c:numRef>
          </c:val>
        </c:ser>
        <c:ser>
          <c:idx val="1"/>
          <c:order val="1"/>
          <c:tx>
            <c:strRef>
              <c:f>'Papildomi mokyklos rezultatai'!$C$33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strRef>
              <c:f>'Papildomi mokyklos rezultatai'!$A$34:$A$37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'Papildomi mokyklos rezultatai'!$C$34:$C$37</c:f>
              <c:numCache>
                <c:formatCode>0.0</c:formatCode>
                <c:ptCount val="4"/>
                <c:pt idx="0">
                  <c:v>6.25</c:v>
                </c:pt>
                <c:pt idx="1">
                  <c:v>43.75</c:v>
                </c:pt>
                <c:pt idx="2">
                  <c:v>46.875</c:v>
                </c:pt>
                <c:pt idx="3">
                  <c:v>3.125</c:v>
                </c:pt>
              </c:numCache>
            </c:numRef>
          </c:val>
        </c:ser>
        <c:ser>
          <c:idx val="2"/>
          <c:order val="2"/>
          <c:tx>
            <c:strRef>
              <c:f>'Papildomi mokyklos rezultatai'!$D$33</c:f>
              <c:strCache>
                <c:ptCount val="1"/>
                <c:pt idx="0">
                  <c:v>Mokyklos (be SUP)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strRef>
              <c:f>'Papildomi mokyklos rezultatai'!$A$34:$A$37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'Papildomi mokyklos rezultatai'!$D$34:$D$37</c:f>
              <c:numCache>
                <c:formatCode>0.0</c:formatCode>
                <c:ptCount val="4"/>
                <c:pt idx="0">
                  <c:v>3.225806451612903</c:v>
                </c:pt>
                <c:pt idx="1">
                  <c:v>45.161290322580641</c:v>
                </c:pt>
                <c:pt idx="2">
                  <c:v>48.387096774193552</c:v>
                </c:pt>
                <c:pt idx="3">
                  <c:v>3.225806451612903</c:v>
                </c:pt>
              </c:numCache>
            </c:numRef>
          </c:val>
        </c:ser>
        <c:dLbls/>
        <c:gapWidth val="100"/>
        <c:axId val="74332032"/>
        <c:axId val="74350592"/>
      </c:barChart>
      <c:catAx>
        <c:axId val="74332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Pasiekimų lygis</a:t>
                </a:r>
              </a:p>
            </c:rich>
          </c:tx>
          <c:layout/>
        </c:title>
        <c:numFmt formatCode="General" sourceLinked="1"/>
        <c:tickLblPos val="nextTo"/>
        <c:crossAx val="74350592"/>
        <c:crosses val="autoZero"/>
        <c:auto val="1"/>
        <c:lblAlgn val="ctr"/>
        <c:lblOffset val="100"/>
      </c:catAx>
      <c:valAx>
        <c:axId val="74350592"/>
        <c:scaling>
          <c:orientation val="minMax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tickLblPos val="nextTo"/>
        <c:crossAx val="743320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32204980842912"/>
          <c:y val="3.6653178769320519E-2"/>
          <c:w val="0.65907447318007684"/>
          <c:h val="8.9630301788484662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title>
      <c:tx>
        <c:rich>
          <a:bodyPr/>
          <a:lstStyle/>
          <a:p>
            <a:pPr>
              <a:defRPr sz="1200" b="1"/>
            </a:pPr>
            <a:r>
              <a:rPr lang="lt-LT" sz="1200" b="1" i="0" u="none" strike="noStrike" baseline="0">
                <a:effectLst/>
              </a:rPr>
              <a:t>Skaitymas</a:t>
            </a:r>
            <a:r>
              <a:rPr lang="lt-LT" sz="1200" b="1" i="0" baseline="0">
                <a:effectLst/>
              </a:rPr>
              <a:t> 4 kl.</a:t>
            </a:r>
            <a:endParaRPr lang="lt-LT" sz="1200">
              <a:effectLst/>
            </a:endParaRPr>
          </a:p>
        </c:rich>
      </c:tx>
      <c:layout>
        <c:manualLayout>
          <c:xMode val="edge"/>
          <c:yMode val="edge"/>
          <c:x val="2.2345067049808424E-2"/>
          <c:y val="2.77777777777777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560064607308706"/>
          <c:y val="0.15025768619071317"/>
          <c:w val="0.8600655046324337"/>
          <c:h val="0.65515365697398076"/>
        </c:manualLayout>
      </c:layout>
      <c:barChart>
        <c:barDir val="col"/>
        <c:grouping val="clustered"/>
        <c:ser>
          <c:idx val="0"/>
          <c:order val="0"/>
          <c:tx>
            <c:strRef>
              <c:f>'Papildomi mokyklos rezultatai'!$B$39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strRef>
              <c:f>'Papildomi mokyklos rezultatai'!$A$40:$A$43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'Papildomi mokyklos rezultatai'!$B$40:$B$43</c:f>
              <c:numCache>
                <c:formatCode>0.0</c:formatCode>
                <c:ptCount val="4"/>
                <c:pt idx="0">
                  <c:v>13.286713286713287</c:v>
                </c:pt>
                <c:pt idx="1">
                  <c:v>42.191142191142191</c:v>
                </c:pt>
                <c:pt idx="2">
                  <c:v>31.235431235431236</c:v>
                </c:pt>
                <c:pt idx="3">
                  <c:v>13.286713286713287</c:v>
                </c:pt>
              </c:numCache>
            </c:numRef>
          </c:val>
        </c:ser>
        <c:ser>
          <c:idx val="1"/>
          <c:order val="1"/>
          <c:tx>
            <c:strRef>
              <c:f>'Papildomi mokyklos rezultatai'!$C$39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strRef>
              <c:f>'Papildomi mokyklos rezultatai'!$A$40:$A$43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'Papildomi mokyklos rezultatai'!$C$40:$C$43</c:f>
              <c:numCache>
                <c:formatCode>0.0</c:formatCode>
                <c:ptCount val="4"/>
                <c:pt idx="0">
                  <c:v>9.375</c:v>
                </c:pt>
                <c:pt idx="1">
                  <c:v>34.375</c:v>
                </c:pt>
                <c:pt idx="2">
                  <c:v>37.5</c:v>
                </c:pt>
                <c:pt idx="3">
                  <c:v>18.75</c:v>
                </c:pt>
              </c:numCache>
            </c:numRef>
          </c:val>
        </c:ser>
        <c:ser>
          <c:idx val="2"/>
          <c:order val="2"/>
          <c:tx>
            <c:strRef>
              <c:f>'Papildomi mokyklos rezultatai'!$D$39</c:f>
              <c:strCache>
                <c:ptCount val="1"/>
                <c:pt idx="0">
                  <c:v>Mokyklos (be SUP)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strRef>
              <c:f>'Papildomi mokyklos rezultatai'!$A$40:$A$43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'Papildomi mokyklos rezultatai'!$D$40:$D$43</c:f>
              <c:numCache>
                <c:formatCode>0.0</c:formatCode>
                <c:ptCount val="4"/>
                <c:pt idx="0">
                  <c:v>9.375</c:v>
                </c:pt>
                <c:pt idx="1">
                  <c:v>34.375</c:v>
                </c:pt>
                <c:pt idx="2">
                  <c:v>37.5</c:v>
                </c:pt>
                <c:pt idx="3">
                  <c:v>18.75</c:v>
                </c:pt>
              </c:numCache>
            </c:numRef>
          </c:val>
        </c:ser>
        <c:dLbls/>
        <c:gapWidth val="100"/>
        <c:axId val="74254592"/>
        <c:axId val="74273152"/>
      </c:barChart>
      <c:catAx>
        <c:axId val="74254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Pasiekimų lygis</a:t>
                </a:r>
              </a:p>
            </c:rich>
          </c:tx>
          <c:layout/>
        </c:title>
        <c:numFmt formatCode="General" sourceLinked="1"/>
        <c:tickLblPos val="nextTo"/>
        <c:crossAx val="74273152"/>
        <c:crosses val="autoZero"/>
        <c:auto val="1"/>
        <c:lblAlgn val="ctr"/>
        <c:lblOffset val="100"/>
      </c:catAx>
      <c:valAx>
        <c:axId val="74273152"/>
        <c:scaling>
          <c:orientation val="minMax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tickLblPos val="nextTo"/>
        <c:crossAx val="7425459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32204980842912"/>
          <c:y val="3.6653178769320519E-2"/>
          <c:w val="0.65907447318007684"/>
          <c:h val="8.9630301788484662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title>
      <c:tx>
        <c:rich>
          <a:bodyPr/>
          <a:lstStyle/>
          <a:p>
            <a:pPr>
              <a:defRPr sz="1200" b="1"/>
            </a:pPr>
            <a:r>
              <a:rPr lang="lt-LT" sz="1200" b="1" i="0" u="none" strike="noStrike" baseline="0">
                <a:effectLst/>
              </a:rPr>
              <a:t>Rašymas</a:t>
            </a:r>
            <a:r>
              <a:rPr lang="lt-LT" sz="1200" b="1" i="0" baseline="0">
                <a:effectLst/>
              </a:rPr>
              <a:t> 4 kl.</a:t>
            </a:r>
            <a:endParaRPr lang="lt-LT" sz="1200">
              <a:effectLst/>
            </a:endParaRPr>
          </a:p>
        </c:rich>
      </c:tx>
      <c:layout>
        <c:manualLayout>
          <c:xMode val="edge"/>
          <c:yMode val="edge"/>
          <c:x val="2.2345067049808424E-2"/>
          <c:y val="2.77777777777777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560064607308706"/>
          <c:y val="0.15025768619071317"/>
          <c:w val="0.8600655046324337"/>
          <c:h val="0.65515365697398076"/>
        </c:manualLayout>
      </c:layout>
      <c:barChart>
        <c:barDir val="col"/>
        <c:grouping val="clustered"/>
        <c:ser>
          <c:idx val="0"/>
          <c:order val="0"/>
          <c:tx>
            <c:strRef>
              <c:f>'Papildomi mokyklos rezultatai'!$B$45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strRef>
              <c:f>'Papildomi mokyklos rezultatai'!$A$46:$A$49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'Papildomi mokyklos rezultatai'!$B$46:$B$49</c:f>
              <c:numCache>
                <c:formatCode>0.0</c:formatCode>
                <c:ptCount val="4"/>
                <c:pt idx="0">
                  <c:v>6.5868263473053892</c:v>
                </c:pt>
                <c:pt idx="1">
                  <c:v>27.345309381237524</c:v>
                </c:pt>
                <c:pt idx="2">
                  <c:v>44.91017964071856</c:v>
                </c:pt>
                <c:pt idx="3">
                  <c:v>21.157684630738522</c:v>
                </c:pt>
              </c:numCache>
            </c:numRef>
          </c:val>
        </c:ser>
        <c:ser>
          <c:idx val="1"/>
          <c:order val="1"/>
          <c:tx>
            <c:strRef>
              <c:f>'Papildomi mokyklos rezultatai'!$C$45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strRef>
              <c:f>'Papildomi mokyklos rezultatai'!$A$46:$A$49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'Papildomi mokyklos rezultatai'!$C$46:$C$49</c:f>
              <c:numCache>
                <c:formatCode>0.0</c:formatCode>
                <c:ptCount val="4"/>
                <c:pt idx="0">
                  <c:v>0</c:v>
                </c:pt>
                <c:pt idx="1">
                  <c:v>28.125</c:v>
                </c:pt>
                <c:pt idx="2">
                  <c:v>56.25</c:v>
                </c:pt>
                <c:pt idx="3">
                  <c:v>15.625</c:v>
                </c:pt>
              </c:numCache>
            </c:numRef>
          </c:val>
        </c:ser>
        <c:ser>
          <c:idx val="2"/>
          <c:order val="2"/>
          <c:tx>
            <c:strRef>
              <c:f>'Papildomi mokyklos rezultatai'!$D$45</c:f>
              <c:strCache>
                <c:ptCount val="1"/>
                <c:pt idx="0">
                  <c:v>Mokyklos (be SUP)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strRef>
              <c:f>'Papildomi mokyklos rezultatai'!$A$46:$A$49</c:f>
              <c:strCache>
                <c:ptCount val="4"/>
                <c:pt idx="0">
                  <c:v>Nepatenkinamas</c:v>
                </c:pt>
                <c:pt idx="1">
                  <c:v>Patenkinamas</c:v>
                </c:pt>
                <c:pt idx="2">
                  <c:v>Pagrindinis</c:v>
                </c:pt>
                <c:pt idx="3">
                  <c:v>Aukštesnysis</c:v>
                </c:pt>
              </c:strCache>
            </c:strRef>
          </c:cat>
          <c:val>
            <c:numRef>
              <c:f>'Papildomi mokyklos rezultatai'!$D$46:$D$49</c:f>
              <c:numCache>
                <c:formatCode>0.0</c:formatCode>
                <c:ptCount val="4"/>
                <c:pt idx="0">
                  <c:v>0</c:v>
                </c:pt>
                <c:pt idx="1">
                  <c:v>28.125</c:v>
                </c:pt>
                <c:pt idx="2">
                  <c:v>56.25</c:v>
                </c:pt>
                <c:pt idx="3">
                  <c:v>15.625</c:v>
                </c:pt>
              </c:numCache>
            </c:numRef>
          </c:val>
        </c:ser>
        <c:dLbls/>
        <c:gapWidth val="100"/>
        <c:axId val="74312320"/>
        <c:axId val="74392320"/>
      </c:barChart>
      <c:catAx>
        <c:axId val="7431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Pasiekimų lygis</a:t>
                </a:r>
              </a:p>
            </c:rich>
          </c:tx>
          <c:layout/>
        </c:title>
        <c:numFmt formatCode="General" sourceLinked="1"/>
        <c:tickLblPos val="nextTo"/>
        <c:crossAx val="74392320"/>
        <c:crosses val="autoZero"/>
        <c:auto val="1"/>
        <c:lblAlgn val="ctr"/>
        <c:lblOffset val="100"/>
      </c:catAx>
      <c:valAx>
        <c:axId val="74392320"/>
        <c:scaling>
          <c:orientation val="minMax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tickLblPos val="nextTo"/>
        <c:crossAx val="743123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32204980842912"/>
          <c:y val="3.6653178769320519E-2"/>
          <c:w val="0.65907447318007684"/>
          <c:h val="8.9630301788484662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Matematika 4 kl.</a:t>
            </a:r>
          </a:p>
        </c:rich>
      </c:tx>
      <c:layout>
        <c:manualLayout>
          <c:xMode val="edge"/>
          <c:yMode val="edge"/>
          <c:x val="6.4480801010984731E-2"/>
          <c:y val="1.1384191730132099E-2"/>
        </c:manualLayout>
      </c:layout>
      <c:overlay val="1"/>
    </c:title>
    <c:plotArea>
      <c:layout>
        <c:manualLayout>
          <c:layoutTarget val="inner"/>
          <c:xMode val="edge"/>
          <c:yMode val="edge"/>
          <c:x val="7.7145912316515991E-2"/>
          <c:y val="0.10908136482939632"/>
          <c:w val="0.89879109555749992"/>
          <c:h val="0.62217374467535824"/>
        </c:manualLayout>
      </c:layout>
      <c:barChart>
        <c:barDir val="col"/>
        <c:grouping val="clustered"/>
        <c:ser>
          <c:idx val="0"/>
          <c:order val="0"/>
          <c:tx>
            <c:strRef>
              <c:f>'Papildomi mokyklos rezultatai'!$C$70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multiLvlStrRef>
              <c:f>'Papildomi mokyklos rezultatai'!$A$71:$B$78</c:f>
              <c:multiLvlStrCache>
                <c:ptCount val="8"/>
                <c:lvl>
                  <c:pt idx="0">
                    <c:v>Mergaitės</c:v>
                  </c:pt>
                  <c:pt idx="1">
                    <c:v>Berniukai</c:v>
                  </c:pt>
                  <c:pt idx="2">
                    <c:v>Mergaitės</c:v>
                  </c:pt>
                  <c:pt idx="3">
                    <c:v>Berniukai</c:v>
                  </c:pt>
                  <c:pt idx="4">
                    <c:v>Mergaitės</c:v>
                  </c:pt>
                  <c:pt idx="5">
                    <c:v>Berniukai</c:v>
                  </c:pt>
                  <c:pt idx="6">
                    <c:v>Mergaitės</c:v>
                  </c:pt>
                  <c:pt idx="7">
                    <c:v>Berniukai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'Papildomi mokyklos rezultatai'!$C$71:$C$78</c:f>
              <c:numCache>
                <c:formatCode>0.0</c:formatCode>
                <c:ptCount val="8"/>
                <c:pt idx="0">
                  <c:v>8.133971291866029</c:v>
                </c:pt>
                <c:pt idx="1">
                  <c:v>7.9069767441860463</c:v>
                </c:pt>
                <c:pt idx="2">
                  <c:v>28.708133971291865</c:v>
                </c:pt>
                <c:pt idx="3">
                  <c:v>26.976744186046513</c:v>
                </c:pt>
                <c:pt idx="4">
                  <c:v>50.717703349282296</c:v>
                </c:pt>
                <c:pt idx="5">
                  <c:v>55.813953488372093</c:v>
                </c:pt>
                <c:pt idx="6">
                  <c:v>12.440191387559809</c:v>
                </c:pt>
                <c:pt idx="7">
                  <c:v>9.3023255813953494</c:v>
                </c:pt>
              </c:numCache>
            </c:numRef>
          </c:val>
        </c:ser>
        <c:ser>
          <c:idx val="1"/>
          <c:order val="1"/>
          <c:tx>
            <c:strRef>
              <c:f>'Papildomi mokyklos rezultatai'!$D$70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multiLvlStrRef>
              <c:f>'Papildomi mokyklos rezultatai'!$A$71:$B$78</c:f>
              <c:multiLvlStrCache>
                <c:ptCount val="8"/>
                <c:lvl>
                  <c:pt idx="0">
                    <c:v>Mergaitės</c:v>
                  </c:pt>
                  <c:pt idx="1">
                    <c:v>Berniukai</c:v>
                  </c:pt>
                  <c:pt idx="2">
                    <c:v>Mergaitės</c:v>
                  </c:pt>
                  <c:pt idx="3">
                    <c:v>Berniukai</c:v>
                  </c:pt>
                  <c:pt idx="4">
                    <c:v>Mergaitės</c:v>
                  </c:pt>
                  <c:pt idx="5">
                    <c:v>Berniukai</c:v>
                  </c:pt>
                  <c:pt idx="6">
                    <c:v>Mergaitės</c:v>
                  </c:pt>
                  <c:pt idx="7">
                    <c:v>Berniukai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'Papildomi mokyklos rezultatai'!$D$71:$D$78</c:f>
              <c:numCache>
                <c:formatCode>0.0</c:formatCode>
                <c:ptCount val="8"/>
                <c:pt idx="0">
                  <c:v>11.76470588235294</c:v>
                </c:pt>
                <c:pt idx="1">
                  <c:v>0</c:v>
                </c:pt>
                <c:pt idx="2">
                  <c:v>41.17647058823529</c:v>
                </c:pt>
                <c:pt idx="3">
                  <c:v>46.666666666666664</c:v>
                </c:pt>
                <c:pt idx="4">
                  <c:v>41.17647058823529</c:v>
                </c:pt>
                <c:pt idx="5">
                  <c:v>53.333333333333336</c:v>
                </c:pt>
                <c:pt idx="6">
                  <c:v>5.8823529411764701</c:v>
                </c:pt>
                <c:pt idx="7">
                  <c:v>0</c:v>
                </c:pt>
              </c:numCache>
            </c:numRef>
          </c:val>
        </c:ser>
        <c:dLbls/>
        <c:gapWidth val="100"/>
        <c:axId val="74422144"/>
        <c:axId val="74440704"/>
      </c:barChart>
      <c:catAx>
        <c:axId val="74422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lt-LT" sz="1000" b="1" i="0" baseline="0">
                    <a:effectLst/>
                  </a:rPr>
                  <a:t>Pasiekimų lygis</a:t>
                </a:r>
                <a:endParaRPr lang="lt-LT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447238871260504"/>
              <c:y val="0.90182852143482062"/>
            </c:manualLayout>
          </c:layout>
        </c:title>
        <c:numFmt formatCode="General" sourceLinked="1"/>
        <c:tickLblPos val="nextTo"/>
        <c:crossAx val="74440704"/>
        <c:crosses val="autoZero"/>
        <c:auto val="1"/>
        <c:lblAlgn val="ctr"/>
        <c:lblOffset val="10"/>
      </c:catAx>
      <c:valAx>
        <c:axId val="74440704"/>
        <c:scaling>
          <c:orientation val="minMax"/>
          <c:max val="60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tickLblPos val="nextTo"/>
        <c:crossAx val="74422144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7559716146592796"/>
          <c:y val="1.4795404672776555E-2"/>
          <c:w val="0.3000821325905691"/>
          <c:h val="8.3717191601049887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Skaitymas 4 kl.</a:t>
            </a:r>
          </a:p>
        </c:rich>
      </c:tx>
      <c:layout>
        <c:manualLayout>
          <c:xMode val="edge"/>
          <c:yMode val="edge"/>
          <c:x val="7.4357344220861293E-2"/>
          <c:y val="4.5522998149821438E-4"/>
        </c:manualLayout>
      </c:layout>
      <c:overlay val="1"/>
    </c:title>
    <c:plotArea>
      <c:layout>
        <c:manualLayout>
          <c:layoutTarget val="inner"/>
          <c:xMode val="edge"/>
          <c:yMode val="edge"/>
          <c:x val="7.7145912316515991E-2"/>
          <c:y val="9.8152403080762493E-2"/>
          <c:w val="0.89879109555749992"/>
          <c:h val="0.63310270642399225"/>
        </c:manualLayout>
      </c:layout>
      <c:barChart>
        <c:barDir val="col"/>
        <c:grouping val="clustered"/>
        <c:ser>
          <c:idx val="0"/>
          <c:order val="0"/>
          <c:tx>
            <c:strRef>
              <c:f>'Papildomi mokyklos rezultatai'!$C$81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multiLvlStrRef>
              <c:f>'Papildomi mokyklos rezultatai'!$A$82:$B$89</c:f>
              <c:multiLvlStrCache>
                <c:ptCount val="8"/>
                <c:lvl>
                  <c:pt idx="0">
                    <c:v>Mergaitės</c:v>
                  </c:pt>
                  <c:pt idx="1">
                    <c:v>Berniukai</c:v>
                  </c:pt>
                  <c:pt idx="2">
                    <c:v>Mergaitės</c:v>
                  </c:pt>
                  <c:pt idx="3">
                    <c:v>Berniukai</c:v>
                  </c:pt>
                  <c:pt idx="4">
                    <c:v>Mergaitės</c:v>
                  </c:pt>
                  <c:pt idx="5">
                    <c:v>Berniukai</c:v>
                  </c:pt>
                  <c:pt idx="6">
                    <c:v>Mergaitės</c:v>
                  </c:pt>
                  <c:pt idx="7">
                    <c:v>Berniukai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'Papildomi mokyklos rezultatai'!$C$82:$C$89</c:f>
              <c:numCache>
                <c:formatCode>0.0</c:formatCode>
                <c:ptCount val="8"/>
                <c:pt idx="0">
                  <c:v>7.6555023923444976</c:v>
                </c:pt>
                <c:pt idx="1">
                  <c:v>18.604651162790699</c:v>
                </c:pt>
                <c:pt idx="2">
                  <c:v>39.23444976076555</c:v>
                </c:pt>
                <c:pt idx="3">
                  <c:v>44.651162790697676</c:v>
                </c:pt>
                <c:pt idx="4">
                  <c:v>35.406698564593299</c:v>
                </c:pt>
                <c:pt idx="5">
                  <c:v>27.441860465116278</c:v>
                </c:pt>
                <c:pt idx="6">
                  <c:v>17.703349282296649</c:v>
                </c:pt>
                <c:pt idx="7">
                  <c:v>9.3023255813953494</c:v>
                </c:pt>
              </c:numCache>
            </c:numRef>
          </c:val>
        </c:ser>
        <c:ser>
          <c:idx val="1"/>
          <c:order val="1"/>
          <c:tx>
            <c:strRef>
              <c:f>'Papildomi mokyklos rezultatai'!$D$81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multiLvlStrRef>
              <c:f>'Papildomi mokyklos rezultatai'!$A$82:$B$89</c:f>
              <c:multiLvlStrCache>
                <c:ptCount val="8"/>
                <c:lvl>
                  <c:pt idx="0">
                    <c:v>Mergaitės</c:v>
                  </c:pt>
                  <c:pt idx="1">
                    <c:v>Berniukai</c:v>
                  </c:pt>
                  <c:pt idx="2">
                    <c:v>Mergaitės</c:v>
                  </c:pt>
                  <c:pt idx="3">
                    <c:v>Berniukai</c:v>
                  </c:pt>
                  <c:pt idx="4">
                    <c:v>Mergaitės</c:v>
                  </c:pt>
                  <c:pt idx="5">
                    <c:v>Berniukai</c:v>
                  </c:pt>
                  <c:pt idx="6">
                    <c:v>Mergaitės</c:v>
                  </c:pt>
                  <c:pt idx="7">
                    <c:v>Berniukai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'Papildomi mokyklos rezultatai'!$D$82:$D$89</c:f>
              <c:numCache>
                <c:formatCode>0.0</c:formatCode>
                <c:ptCount val="8"/>
                <c:pt idx="0">
                  <c:v>5.8823529411764701</c:v>
                </c:pt>
                <c:pt idx="1">
                  <c:v>13.333333333333334</c:v>
                </c:pt>
                <c:pt idx="2">
                  <c:v>41.17647058823529</c:v>
                </c:pt>
                <c:pt idx="3">
                  <c:v>26.666666666666668</c:v>
                </c:pt>
                <c:pt idx="4">
                  <c:v>29.411764705882355</c:v>
                </c:pt>
                <c:pt idx="5">
                  <c:v>46.666666666666664</c:v>
                </c:pt>
                <c:pt idx="6">
                  <c:v>23.52941176470588</c:v>
                </c:pt>
                <c:pt idx="7">
                  <c:v>13.333333333333334</c:v>
                </c:pt>
              </c:numCache>
            </c:numRef>
          </c:val>
        </c:ser>
        <c:dLbls/>
        <c:gapWidth val="100"/>
        <c:axId val="74466432"/>
        <c:axId val="74468352"/>
      </c:barChart>
      <c:catAx>
        <c:axId val="74466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lt-LT" sz="1000" b="1" i="0" baseline="0">
                    <a:effectLst/>
                  </a:rPr>
                  <a:t>Pasiekimų lygis</a:t>
                </a:r>
                <a:endParaRPr lang="lt-LT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447238871260504"/>
              <c:y val="0.90182852143482062"/>
            </c:manualLayout>
          </c:layout>
        </c:title>
        <c:numFmt formatCode="General" sourceLinked="1"/>
        <c:tickLblPos val="nextTo"/>
        <c:crossAx val="74468352"/>
        <c:crosses val="autoZero"/>
        <c:auto val="1"/>
        <c:lblAlgn val="ctr"/>
        <c:lblOffset val="10"/>
      </c:catAx>
      <c:valAx>
        <c:axId val="74468352"/>
        <c:scaling>
          <c:orientation val="minMax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tickLblPos val="nextTo"/>
        <c:crossAx val="74466432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6818975405852077"/>
          <c:y val="3.8664429241426768E-3"/>
          <c:w val="0.3000821325905691"/>
          <c:h val="8.3717191601049887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title>
      <c:tx>
        <c:rich>
          <a:bodyPr/>
          <a:lstStyle/>
          <a:p>
            <a:pPr>
              <a:defRPr sz="1200" b="1"/>
            </a:pPr>
            <a:r>
              <a:rPr lang="lt-LT" sz="1200" b="1"/>
              <a:t>Rašymas</a:t>
            </a:r>
            <a:r>
              <a:rPr lang="lt-LT" sz="1200" b="1" baseline="0"/>
              <a:t> </a:t>
            </a:r>
            <a:r>
              <a:rPr lang="lt-LT" sz="1200" b="1"/>
              <a:t>4 kl.</a:t>
            </a:r>
          </a:p>
        </c:rich>
      </c:tx>
      <c:layout>
        <c:manualLayout>
          <c:xMode val="edge"/>
          <c:yMode val="edge"/>
          <c:x val="7.6826480023330437E-2"/>
          <c:y val="4.5522998149821438E-4"/>
        </c:manualLayout>
      </c:layout>
      <c:overlay val="1"/>
    </c:title>
    <c:plotArea>
      <c:layout>
        <c:manualLayout>
          <c:layoutTarget val="inner"/>
          <c:xMode val="edge"/>
          <c:yMode val="edge"/>
          <c:x val="7.7145912316515991E-2"/>
          <c:y val="0.10361688395507941"/>
          <c:w val="0.89879109555749992"/>
          <c:h val="0.62763822554967541"/>
        </c:manualLayout>
      </c:layout>
      <c:barChart>
        <c:barDir val="col"/>
        <c:grouping val="clustered"/>
        <c:ser>
          <c:idx val="0"/>
          <c:order val="0"/>
          <c:tx>
            <c:strRef>
              <c:f>'Papildomi mokyklos rezultatai'!$C$91</c:f>
              <c:strCache>
                <c:ptCount val="1"/>
                <c:pt idx="0">
                  <c:v>Šalies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multiLvlStrRef>
              <c:f>'Papildomi mokyklos rezultatai'!$A$92:$B$99</c:f>
              <c:multiLvlStrCache>
                <c:ptCount val="8"/>
                <c:lvl>
                  <c:pt idx="0">
                    <c:v>Mergaitės</c:v>
                  </c:pt>
                  <c:pt idx="1">
                    <c:v>Berniukai</c:v>
                  </c:pt>
                  <c:pt idx="2">
                    <c:v>Mergaitės</c:v>
                  </c:pt>
                  <c:pt idx="3">
                    <c:v>Berniukai</c:v>
                  </c:pt>
                  <c:pt idx="4">
                    <c:v>Mergaitės</c:v>
                  </c:pt>
                  <c:pt idx="5">
                    <c:v>Berniukai</c:v>
                  </c:pt>
                  <c:pt idx="6">
                    <c:v>Mergaitės</c:v>
                  </c:pt>
                  <c:pt idx="7">
                    <c:v>Berniukai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'Papildomi mokyklos rezultatai'!$C$92:$C$99</c:f>
              <c:numCache>
                <c:formatCode>0.0</c:formatCode>
                <c:ptCount val="8"/>
                <c:pt idx="0">
                  <c:v>4.5627376425855513</c:v>
                </c:pt>
                <c:pt idx="1">
                  <c:v>8.1196581196581192</c:v>
                </c:pt>
                <c:pt idx="2">
                  <c:v>20.912547528517109</c:v>
                </c:pt>
                <c:pt idx="3">
                  <c:v>34.615384615384613</c:v>
                </c:pt>
                <c:pt idx="4">
                  <c:v>44.106463878326998</c:v>
                </c:pt>
                <c:pt idx="5">
                  <c:v>46.153846153846153</c:v>
                </c:pt>
                <c:pt idx="6">
                  <c:v>30.418250950570343</c:v>
                </c:pt>
                <c:pt idx="7">
                  <c:v>11.111111111111111</c:v>
                </c:pt>
              </c:numCache>
            </c:numRef>
          </c:val>
        </c:ser>
        <c:ser>
          <c:idx val="1"/>
          <c:order val="1"/>
          <c:tx>
            <c:strRef>
              <c:f>'Papildomi mokyklos rezultatai'!$D$91</c:f>
              <c:strCache>
                <c:ptCount val="1"/>
                <c:pt idx="0">
                  <c:v>Mokyklos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900"/>
                </a:pPr>
                <a:endParaRPr lang="lt-LT"/>
              </a:p>
            </c:txPr>
            <c:dLblPos val="outEnd"/>
            <c:showVal val="1"/>
          </c:dLbls>
          <c:cat>
            <c:multiLvlStrRef>
              <c:f>'Papildomi mokyklos rezultatai'!$A$92:$B$99</c:f>
              <c:multiLvlStrCache>
                <c:ptCount val="8"/>
                <c:lvl>
                  <c:pt idx="0">
                    <c:v>Mergaitės</c:v>
                  </c:pt>
                  <c:pt idx="1">
                    <c:v>Berniukai</c:v>
                  </c:pt>
                  <c:pt idx="2">
                    <c:v>Mergaitės</c:v>
                  </c:pt>
                  <c:pt idx="3">
                    <c:v>Berniukai</c:v>
                  </c:pt>
                  <c:pt idx="4">
                    <c:v>Mergaitės</c:v>
                  </c:pt>
                  <c:pt idx="5">
                    <c:v>Berniukai</c:v>
                  </c:pt>
                  <c:pt idx="6">
                    <c:v>Mergaitės</c:v>
                  </c:pt>
                  <c:pt idx="7">
                    <c:v>Berniukai</c:v>
                  </c:pt>
                </c:lvl>
                <c:lvl>
                  <c:pt idx="0">
                    <c:v>Nepatenkinamas</c:v>
                  </c:pt>
                  <c:pt idx="2">
                    <c:v>Patenkinamas</c:v>
                  </c:pt>
                  <c:pt idx="4">
                    <c:v>Pagrindinis</c:v>
                  </c:pt>
                  <c:pt idx="6">
                    <c:v>Aukštesnysis</c:v>
                  </c:pt>
                </c:lvl>
              </c:multiLvlStrCache>
            </c:multiLvlStrRef>
          </c:cat>
          <c:val>
            <c:numRef>
              <c:f>'Papildomi mokyklos rezultatai'!$D$92:$D$99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29.411764705882355</c:v>
                </c:pt>
                <c:pt idx="3">
                  <c:v>26.666666666666668</c:v>
                </c:pt>
                <c:pt idx="4">
                  <c:v>47.058823529411761</c:v>
                </c:pt>
                <c:pt idx="5">
                  <c:v>66.666666666666657</c:v>
                </c:pt>
                <c:pt idx="6">
                  <c:v>23.52941176470588</c:v>
                </c:pt>
                <c:pt idx="7">
                  <c:v>6.666666666666667</c:v>
                </c:pt>
              </c:numCache>
            </c:numRef>
          </c:val>
        </c:ser>
        <c:dLbls/>
        <c:gapWidth val="100"/>
        <c:axId val="74600832"/>
        <c:axId val="74602752"/>
      </c:barChart>
      <c:catAx>
        <c:axId val="74600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lt-LT" sz="1000" b="1" i="0" baseline="0">
                    <a:effectLst/>
                  </a:rPr>
                  <a:t>Pasiekimų lygis</a:t>
                </a:r>
                <a:endParaRPr lang="lt-LT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447238871260504"/>
              <c:y val="0.90182852143482062"/>
            </c:manualLayout>
          </c:layout>
        </c:title>
        <c:numFmt formatCode="General" sourceLinked="1"/>
        <c:tickLblPos val="nextTo"/>
        <c:crossAx val="74602752"/>
        <c:crosses val="autoZero"/>
        <c:auto val="1"/>
        <c:lblAlgn val="ctr"/>
        <c:lblOffset val="10"/>
      </c:catAx>
      <c:valAx>
        <c:axId val="74602752"/>
        <c:scaling>
          <c:orientation val="minMax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%&quot;" sourceLinked="0"/>
        <c:tickLblPos val="nextTo"/>
        <c:crossAx val="74600832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6078234665111324"/>
          <c:y val="9.3309237984596193E-3"/>
          <c:w val="0.3000821325905691"/>
          <c:h val="8.3717191601049887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33337</xdr:rowOff>
    </xdr:from>
    <xdr:to>
      <xdr:col>11</xdr:col>
      <xdr:colOff>447676</xdr:colOff>
      <xdr:row>15</xdr:row>
      <xdr:rowOff>76837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200024</xdr:colOff>
      <xdr:row>16</xdr:row>
      <xdr:rowOff>9525</xdr:rowOff>
    </xdr:from>
    <xdr:to>
      <xdr:col>8</xdr:col>
      <xdr:colOff>572024</xdr:colOff>
      <xdr:row>29</xdr:row>
      <xdr:rowOff>53025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66674</xdr:colOff>
      <xdr:row>16</xdr:row>
      <xdr:rowOff>9525</xdr:rowOff>
    </xdr:from>
    <xdr:to>
      <xdr:col>14</xdr:col>
      <xdr:colOff>438674</xdr:colOff>
      <xdr:row>29</xdr:row>
      <xdr:rowOff>53025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438149</xdr:colOff>
      <xdr:row>33</xdr:row>
      <xdr:rowOff>114301</xdr:rowOff>
    </xdr:from>
    <xdr:to>
      <xdr:col>12</xdr:col>
      <xdr:colOff>346949</xdr:colOff>
      <xdr:row>46</xdr:row>
      <xdr:rowOff>157801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</xdr:colOff>
      <xdr:row>50</xdr:row>
      <xdr:rowOff>76200</xdr:rowOff>
    </xdr:from>
    <xdr:to>
      <xdr:col>6</xdr:col>
      <xdr:colOff>556500</xdr:colOff>
      <xdr:row>63</xdr:row>
      <xdr:rowOff>119700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104775</xdr:colOff>
      <xdr:row>50</xdr:row>
      <xdr:rowOff>85725</xdr:rowOff>
    </xdr:from>
    <xdr:to>
      <xdr:col>14</xdr:col>
      <xdr:colOff>13575</xdr:colOff>
      <xdr:row>63</xdr:row>
      <xdr:rowOff>129225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504825</xdr:colOff>
      <xdr:row>67</xdr:row>
      <xdr:rowOff>152400</xdr:rowOff>
    </xdr:from>
    <xdr:to>
      <xdr:col>14</xdr:col>
      <xdr:colOff>161925</xdr:colOff>
      <xdr:row>78</xdr:row>
      <xdr:rowOff>165075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38100</xdr:colOff>
      <xdr:row>79</xdr:row>
      <xdr:rowOff>114300</xdr:rowOff>
    </xdr:from>
    <xdr:to>
      <xdr:col>13</xdr:col>
      <xdr:colOff>304800</xdr:colOff>
      <xdr:row>91</xdr:row>
      <xdr:rowOff>60300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533400</xdr:colOff>
      <xdr:row>91</xdr:row>
      <xdr:rowOff>104775</xdr:rowOff>
    </xdr:from>
    <xdr:to>
      <xdr:col>14</xdr:col>
      <xdr:colOff>190500</xdr:colOff>
      <xdr:row>103</xdr:row>
      <xdr:rowOff>50775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topLeftCell="A121" zoomScaleNormal="100" workbookViewId="0"/>
  </sheetViews>
  <sheetFormatPr defaultRowHeight="15"/>
  <cols>
    <col min="1" max="1" width="15.85546875" style="31" customWidth="1"/>
    <col min="2" max="2" width="9.5703125" customWidth="1"/>
    <col min="3" max="3" width="6.5703125" customWidth="1"/>
    <col min="4" max="4" width="9.140625" customWidth="1"/>
  </cols>
  <sheetData>
    <row r="1" spans="1:5" s="31" customFormat="1" ht="23.25">
      <c r="A1" s="36" t="s">
        <v>141</v>
      </c>
    </row>
    <row r="3" spans="1:5">
      <c r="A3" s="32" t="s">
        <v>8</v>
      </c>
    </row>
    <row r="4" spans="1:5">
      <c r="A4" s="32" t="s">
        <v>126</v>
      </c>
      <c r="B4" t="s">
        <v>137</v>
      </c>
      <c r="C4" t="s">
        <v>138</v>
      </c>
      <c r="E4" s="31"/>
    </row>
    <row r="5" spans="1:5">
      <c r="A5" s="4">
        <v>1</v>
      </c>
      <c r="B5" s="4">
        <v>10</v>
      </c>
      <c r="C5" s="5">
        <v>9.375</v>
      </c>
      <c r="E5" s="31"/>
    </row>
    <row r="6" spans="1:5">
      <c r="A6" s="4">
        <v>2</v>
      </c>
      <c r="B6" s="4">
        <v>10</v>
      </c>
      <c r="C6" s="5">
        <v>18.75</v>
      </c>
      <c r="E6" s="31"/>
    </row>
    <row r="7" spans="1:5">
      <c r="A7" s="4">
        <v>3</v>
      </c>
      <c r="B7" s="4">
        <v>10</v>
      </c>
      <c r="C7" s="5">
        <v>15.625</v>
      </c>
      <c r="E7" s="31"/>
    </row>
    <row r="8" spans="1:5">
      <c r="A8" s="4">
        <v>4</v>
      </c>
      <c r="B8" s="4">
        <v>10</v>
      </c>
      <c r="C8" s="5">
        <v>6.25</v>
      </c>
      <c r="E8" s="31"/>
    </row>
    <row r="9" spans="1:5">
      <c r="A9" s="4">
        <v>5</v>
      </c>
      <c r="B9" s="4">
        <v>10</v>
      </c>
      <c r="C9" s="5">
        <v>12.5</v>
      </c>
      <c r="E9" s="31"/>
    </row>
    <row r="10" spans="1:5">
      <c r="A10" s="4">
        <v>6</v>
      </c>
      <c r="B10" s="4">
        <v>10</v>
      </c>
      <c r="C10" s="5">
        <v>9.375</v>
      </c>
      <c r="E10" s="31"/>
    </row>
    <row r="11" spans="1:5">
      <c r="A11" s="4">
        <v>7</v>
      </c>
      <c r="B11" s="4">
        <v>10</v>
      </c>
      <c r="C11" s="5">
        <v>6.25</v>
      </c>
      <c r="E11" s="31"/>
    </row>
    <row r="12" spans="1:5">
      <c r="A12" s="4">
        <v>8</v>
      </c>
      <c r="B12" s="4">
        <v>10</v>
      </c>
      <c r="C12" s="5">
        <v>12.5</v>
      </c>
      <c r="E12" s="31"/>
    </row>
    <row r="13" spans="1:5">
      <c r="A13" s="4">
        <v>9</v>
      </c>
      <c r="B13" s="4">
        <v>10</v>
      </c>
      <c r="C13" s="5">
        <v>6.25</v>
      </c>
      <c r="E13" s="31"/>
    </row>
    <row r="14" spans="1:5">
      <c r="A14" s="4">
        <v>10</v>
      </c>
      <c r="B14" s="4">
        <v>10</v>
      </c>
      <c r="C14" s="5">
        <v>3.125</v>
      </c>
    </row>
    <row r="15" spans="1:5">
      <c r="C15" s="22"/>
    </row>
    <row r="16" spans="1:5">
      <c r="A16" s="32" t="s">
        <v>16</v>
      </c>
      <c r="C16" s="22"/>
    </row>
    <row r="17" spans="1:3">
      <c r="A17" s="32" t="s">
        <v>127</v>
      </c>
      <c r="B17" s="31" t="s">
        <v>137</v>
      </c>
      <c r="C17" s="22" t="s">
        <v>138</v>
      </c>
    </row>
    <row r="18" spans="1:3">
      <c r="A18" s="4">
        <v>1</v>
      </c>
      <c r="B18" s="4">
        <v>25</v>
      </c>
      <c r="C18" s="5">
        <v>25</v>
      </c>
    </row>
    <row r="19" spans="1:3">
      <c r="A19" s="4">
        <v>2</v>
      </c>
      <c r="B19" s="4">
        <v>25</v>
      </c>
      <c r="C19" s="5">
        <v>18.75</v>
      </c>
    </row>
    <row r="20" spans="1:3">
      <c r="A20" s="4">
        <v>3</v>
      </c>
      <c r="B20" s="4">
        <v>25</v>
      </c>
      <c r="C20" s="5">
        <v>18.75</v>
      </c>
    </row>
    <row r="21" spans="1:3">
      <c r="A21" s="4">
        <v>4</v>
      </c>
      <c r="B21" s="4">
        <v>25</v>
      </c>
      <c r="C21" s="5">
        <v>37.5</v>
      </c>
    </row>
    <row r="23" spans="1:3">
      <c r="A23" s="32" t="s">
        <v>15</v>
      </c>
      <c r="C23" s="22"/>
    </row>
    <row r="24" spans="1:3">
      <c r="A24" s="32" t="s">
        <v>127</v>
      </c>
      <c r="B24" s="31" t="s">
        <v>137</v>
      </c>
      <c r="C24" s="22" t="s">
        <v>138</v>
      </c>
    </row>
    <row r="25" spans="1:3">
      <c r="A25" s="4">
        <v>1</v>
      </c>
      <c r="B25" s="4">
        <v>25</v>
      </c>
      <c r="C25" s="5">
        <v>21.875</v>
      </c>
    </row>
    <row r="26" spans="1:3">
      <c r="A26" s="4">
        <v>2</v>
      </c>
      <c r="B26" s="4">
        <v>25</v>
      </c>
      <c r="C26" s="5">
        <v>28.125</v>
      </c>
    </row>
    <row r="27" spans="1:3">
      <c r="A27" s="4">
        <v>3</v>
      </c>
      <c r="B27" s="4">
        <v>25</v>
      </c>
      <c r="C27" s="5">
        <v>34.375</v>
      </c>
    </row>
    <row r="28" spans="1:3">
      <c r="A28" s="4">
        <v>4</v>
      </c>
      <c r="B28" s="4">
        <v>25</v>
      </c>
      <c r="C28" s="5">
        <v>15.625</v>
      </c>
    </row>
    <row r="31" spans="1:3" ht="23.25">
      <c r="A31" s="36" t="s">
        <v>142</v>
      </c>
    </row>
    <row r="33" spans="1:4">
      <c r="A33" s="32" t="s">
        <v>8</v>
      </c>
      <c r="B33" t="s">
        <v>137</v>
      </c>
      <c r="C33" t="s">
        <v>138</v>
      </c>
      <c r="D33" t="s">
        <v>140</v>
      </c>
    </row>
    <row r="34" spans="1:4">
      <c r="A34" s="4" t="s">
        <v>9</v>
      </c>
      <c r="B34" s="5">
        <v>8.1585081585081589</v>
      </c>
      <c r="C34" s="5">
        <v>6.25</v>
      </c>
      <c r="D34" s="5">
        <v>3.225806451612903</v>
      </c>
    </row>
    <row r="35" spans="1:4">
      <c r="A35" s="4" t="s">
        <v>10</v>
      </c>
      <c r="B35" s="5">
        <v>27.738927738927739</v>
      </c>
      <c r="C35" s="5">
        <v>43.75</v>
      </c>
      <c r="D35" s="5">
        <v>45.161290322580641</v>
      </c>
    </row>
    <row r="36" spans="1:4">
      <c r="A36" s="4" t="s">
        <v>11</v>
      </c>
      <c r="B36" s="5">
        <v>53.146853146853147</v>
      </c>
      <c r="C36" s="5">
        <v>46.875</v>
      </c>
      <c r="D36" s="5">
        <v>48.387096774193552</v>
      </c>
    </row>
    <row r="37" spans="1:4">
      <c r="A37" s="4" t="s">
        <v>12</v>
      </c>
      <c r="B37" s="5">
        <v>10.955710955710956</v>
      </c>
      <c r="C37" s="5">
        <v>3.125</v>
      </c>
      <c r="D37" s="5">
        <v>3.225806451612903</v>
      </c>
    </row>
    <row r="39" spans="1:4">
      <c r="A39" s="32" t="s">
        <v>16</v>
      </c>
      <c r="B39" s="22" t="s">
        <v>137</v>
      </c>
      <c r="C39" s="31" t="s">
        <v>138</v>
      </c>
      <c r="D39" s="31" t="s">
        <v>140</v>
      </c>
    </row>
    <row r="40" spans="1:4">
      <c r="A40" s="4" t="s">
        <v>9</v>
      </c>
      <c r="B40" s="5">
        <v>13.286713286713287</v>
      </c>
      <c r="C40" s="5">
        <v>9.375</v>
      </c>
      <c r="D40" s="5">
        <v>9.375</v>
      </c>
    </row>
    <row r="41" spans="1:4">
      <c r="A41" s="4" t="s">
        <v>10</v>
      </c>
      <c r="B41" s="5">
        <v>42.191142191142191</v>
      </c>
      <c r="C41" s="5">
        <v>34.375</v>
      </c>
      <c r="D41" s="5">
        <v>34.375</v>
      </c>
    </row>
    <row r="42" spans="1:4">
      <c r="A42" s="4" t="s">
        <v>11</v>
      </c>
      <c r="B42" s="5">
        <v>31.235431235431236</v>
      </c>
      <c r="C42" s="5">
        <v>37.5</v>
      </c>
      <c r="D42" s="5">
        <v>37.5</v>
      </c>
    </row>
    <row r="43" spans="1:4">
      <c r="A43" s="4" t="s">
        <v>12</v>
      </c>
      <c r="B43" s="5">
        <v>13.286713286713287</v>
      </c>
      <c r="C43" s="5">
        <v>18.75</v>
      </c>
      <c r="D43" s="5">
        <v>18.75</v>
      </c>
    </row>
    <row r="45" spans="1:4">
      <c r="A45" s="32" t="s">
        <v>15</v>
      </c>
      <c r="B45" s="22" t="s">
        <v>137</v>
      </c>
      <c r="C45" s="31" t="s">
        <v>138</v>
      </c>
      <c r="D45" s="31" t="s">
        <v>140</v>
      </c>
    </row>
    <row r="46" spans="1:4">
      <c r="A46" s="4" t="s">
        <v>9</v>
      </c>
      <c r="B46" s="5">
        <v>6.5868263473053892</v>
      </c>
      <c r="C46" s="5">
        <v>0</v>
      </c>
      <c r="D46" s="5">
        <v>0</v>
      </c>
    </row>
    <row r="47" spans="1:4">
      <c r="A47" s="4" t="s">
        <v>10</v>
      </c>
      <c r="B47" s="5">
        <v>27.345309381237524</v>
      </c>
      <c r="C47" s="5">
        <v>28.125</v>
      </c>
      <c r="D47" s="5">
        <v>28.125</v>
      </c>
    </row>
    <row r="48" spans="1:4">
      <c r="A48" s="4" t="s">
        <v>11</v>
      </c>
      <c r="B48" s="5">
        <v>44.91017964071856</v>
      </c>
      <c r="C48" s="5">
        <v>56.25</v>
      </c>
      <c r="D48" s="5">
        <v>56.25</v>
      </c>
    </row>
    <row r="49" spans="1:4">
      <c r="A49" s="4" t="s">
        <v>12</v>
      </c>
      <c r="B49" s="5">
        <v>21.157684630738522</v>
      </c>
      <c r="C49" s="5">
        <v>15.625</v>
      </c>
      <c r="D49" s="5">
        <v>15.625</v>
      </c>
    </row>
    <row r="67" spans="1:6" ht="23.25">
      <c r="A67" s="37" t="s">
        <v>143</v>
      </c>
      <c r="B67" s="33"/>
      <c r="C67" s="33"/>
      <c r="D67" s="33"/>
      <c r="E67" s="33"/>
      <c r="F67" s="33"/>
    </row>
    <row r="70" spans="1:6">
      <c r="A70" s="32" t="s">
        <v>8</v>
      </c>
      <c r="C70" t="s">
        <v>137</v>
      </c>
      <c r="D70" t="s">
        <v>138</v>
      </c>
      <c r="F70" s="31"/>
    </row>
    <row r="71" spans="1:6">
      <c r="A71" s="7" t="s">
        <v>9</v>
      </c>
      <c r="B71" s="4" t="s">
        <v>112</v>
      </c>
      <c r="C71" s="5">
        <v>8.133971291866029</v>
      </c>
      <c r="D71" s="5">
        <v>11.76470588235294</v>
      </c>
    </row>
    <row r="72" spans="1:6">
      <c r="A72" s="7"/>
      <c r="B72" s="4" t="s">
        <v>113</v>
      </c>
      <c r="C72" s="5">
        <v>7.9069767441860463</v>
      </c>
      <c r="D72" s="5">
        <v>0</v>
      </c>
    </row>
    <row r="73" spans="1:6">
      <c r="A73" s="7" t="s">
        <v>10</v>
      </c>
      <c r="B73" s="4" t="s">
        <v>112</v>
      </c>
      <c r="C73" s="5">
        <v>28.708133971291865</v>
      </c>
      <c r="D73" s="5">
        <v>41.17647058823529</v>
      </c>
    </row>
    <row r="74" spans="1:6">
      <c r="A74" s="7"/>
      <c r="B74" s="4" t="s">
        <v>113</v>
      </c>
      <c r="C74" s="5">
        <v>26.976744186046513</v>
      </c>
      <c r="D74" s="5">
        <v>46.666666666666664</v>
      </c>
    </row>
    <row r="75" spans="1:6">
      <c r="A75" s="7" t="s">
        <v>11</v>
      </c>
      <c r="B75" s="4" t="s">
        <v>112</v>
      </c>
      <c r="C75" s="5">
        <v>50.717703349282296</v>
      </c>
      <c r="D75" s="5">
        <v>41.17647058823529</v>
      </c>
    </row>
    <row r="76" spans="1:6">
      <c r="A76" s="7"/>
      <c r="B76" s="4" t="s">
        <v>113</v>
      </c>
      <c r="C76" s="5">
        <v>55.813953488372093</v>
      </c>
      <c r="D76" s="5">
        <v>53.333333333333336</v>
      </c>
    </row>
    <row r="77" spans="1:6">
      <c r="A77" s="7" t="s">
        <v>12</v>
      </c>
      <c r="B77" s="4" t="s">
        <v>112</v>
      </c>
      <c r="C77" s="5">
        <v>12.440191387559809</v>
      </c>
      <c r="D77" s="5">
        <v>5.8823529411764701</v>
      </c>
    </row>
    <row r="78" spans="1:6">
      <c r="A78" s="7"/>
      <c r="B78" s="4" t="s">
        <v>113</v>
      </c>
      <c r="C78" s="5">
        <v>9.3023255813953494</v>
      </c>
      <c r="D78" s="5">
        <v>0</v>
      </c>
    </row>
    <row r="80" spans="1:6">
      <c r="E80" s="31"/>
    </row>
    <row r="81" spans="1:4">
      <c r="A81" s="32" t="s">
        <v>16</v>
      </c>
      <c r="B81" s="22"/>
      <c r="C81" s="31" t="s">
        <v>137</v>
      </c>
      <c r="D81" s="31" t="s">
        <v>138</v>
      </c>
    </row>
    <row r="82" spans="1:4">
      <c r="A82" s="31" t="s">
        <v>9</v>
      </c>
      <c r="B82" s="4" t="s">
        <v>112</v>
      </c>
      <c r="C82" s="5">
        <v>7.6555023923444976</v>
      </c>
      <c r="D82" s="5">
        <v>5.8823529411764701</v>
      </c>
    </row>
    <row r="83" spans="1:4">
      <c r="B83" s="4" t="s">
        <v>113</v>
      </c>
      <c r="C83" s="5">
        <v>18.604651162790699</v>
      </c>
      <c r="D83" s="5">
        <v>13.333333333333334</v>
      </c>
    </row>
    <row r="84" spans="1:4">
      <c r="A84" s="31" t="s">
        <v>10</v>
      </c>
      <c r="B84" s="4" t="s">
        <v>112</v>
      </c>
      <c r="C84" s="5">
        <v>39.23444976076555</v>
      </c>
      <c r="D84" s="5">
        <v>41.17647058823529</v>
      </c>
    </row>
    <row r="85" spans="1:4">
      <c r="B85" s="4" t="s">
        <v>113</v>
      </c>
      <c r="C85" s="5">
        <v>44.651162790697676</v>
      </c>
      <c r="D85" s="5">
        <v>26.666666666666668</v>
      </c>
    </row>
    <row r="86" spans="1:4">
      <c r="A86" s="31" t="s">
        <v>11</v>
      </c>
      <c r="B86" s="4" t="s">
        <v>112</v>
      </c>
      <c r="C86" s="5">
        <v>35.406698564593299</v>
      </c>
      <c r="D86" s="5">
        <v>29.411764705882355</v>
      </c>
    </row>
    <row r="87" spans="1:4">
      <c r="B87" s="4" t="s">
        <v>113</v>
      </c>
      <c r="C87" s="5">
        <v>27.441860465116278</v>
      </c>
      <c r="D87" s="5">
        <v>46.666666666666664</v>
      </c>
    </row>
    <row r="88" spans="1:4">
      <c r="A88" s="31" t="s">
        <v>12</v>
      </c>
      <c r="B88" s="4" t="s">
        <v>112</v>
      </c>
      <c r="C88" s="5">
        <v>17.703349282296649</v>
      </c>
      <c r="D88" s="5">
        <v>23.52941176470588</v>
      </c>
    </row>
    <row r="89" spans="1:4">
      <c r="B89" s="4" t="s">
        <v>113</v>
      </c>
      <c r="C89" s="5">
        <v>9.3023255813953494</v>
      </c>
      <c r="D89" s="5">
        <v>13.333333333333334</v>
      </c>
    </row>
    <row r="91" spans="1:4">
      <c r="A91" s="32" t="s">
        <v>15</v>
      </c>
      <c r="B91" s="22"/>
      <c r="C91" s="31" t="s">
        <v>137</v>
      </c>
      <c r="D91" s="31" t="s">
        <v>138</v>
      </c>
    </row>
    <row r="92" spans="1:4">
      <c r="A92" s="31" t="s">
        <v>9</v>
      </c>
      <c r="B92" s="4" t="s">
        <v>112</v>
      </c>
      <c r="C92" s="5">
        <v>4.5627376425855513</v>
      </c>
      <c r="D92" s="5">
        <v>0</v>
      </c>
    </row>
    <row r="93" spans="1:4">
      <c r="B93" s="4" t="s">
        <v>113</v>
      </c>
      <c r="C93" s="5">
        <v>8.1196581196581192</v>
      </c>
      <c r="D93" s="5">
        <v>0</v>
      </c>
    </row>
    <row r="94" spans="1:4">
      <c r="A94" s="31" t="s">
        <v>10</v>
      </c>
      <c r="B94" s="4" t="s">
        <v>112</v>
      </c>
      <c r="C94" s="5">
        <v>20.912547528517109</v>
      </c>
      <c r="D94" s="5">
        <v>29.411764705882355</v>
      </c>
    </row>
    <row r="95" spans="1:4">
      <c r="B95" s="4" t="s">
        <v>113</v>
      </c>
      <c r="C95" s="5">
        <v>34.615384615384613</v>
      </c>
      <c r="D95" s="5">
        <v>26.666666666666668</v>
      </c>
    </row>
    <row r="96" spans="1:4">
      <c r="A96" s="31" t="s">
        <v>11</v>
      </c>
      <c r="B96" s="4" t="s">
        <v>112</v>
      </c>
      <c r="C96" s="5">
        <v>44.106463878326998</v>
      </c>
      <c r="D96" s="5">
        <v>47.058823529411761</v>
      </c>
    </row>
    <row r="97" spans="1:15">
      <c r="B97" s="4" t="s">
        <v>113</v>
      </c>
      <c r="C97" s="5">
        <v>46.153846153846153</v>
      </c>
      <c r="D97" s="5">
        <v>66.666666666666657</v>
      </c>
    </row>
    <row r="98" spans="1:15">
      <c r="A98" s="31" t="s">
        <v>12</v>
      </c>
      <c r="B98" s="4" t="s">
        <v>112</v>
      </c>
      <c r="C98" s="5">
        <v>30.418250950570343</v>
      </c>
      <c r="D98" s="5">
        <v>23.52941176470588</v>
      </c>
    </row>
    <row r="99" spans="1:15">
      <c r="B99" s="4" t="s">
        <v>113</v>
      </c>
      <c r="C99" s="5">
        <v>11.111111111111111</v>
      </c>
      <c r="D99" s="5">
        <v>6.666666666666667</v>
      </c>
    </row>
    <row r="105" spans="1:15" ht="23.25">
      <c r="A105" s="36" t="s">
        <v>144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21">
      <c r="A106" s="38"/>
      <c r="B106" s="50" t="s">
        <v>8</v>
      </c>
      <c r="C106" s="50"/>
      <c r="D106" s="50"/>
      <c r="E106" s="50"/>
      <c r="F106" s="38"/>
      <c r="G106" s="50" t="s">
        <v>16</v>
      </c>
      <c r="H106" s="50"/>
      <c r="I106" s="50"/>
      <c r="J106" s="50"/>
      <c r="K106" s="38"/>
      <c r="L106" s="50" t="s">
        <v>15</v>
      </c>
      <c r="M106" s="50"/>
      <c r="N106" s="50"/>
      <c r="O106" s="50"/>
    </row>
    <row r="107" spans="1:15" ht="84.75">
      <c r="B107" s="39" t="s">
        <v>9</v>
      </c>
      <c r="C107" s="39" t="s">
        <v>10</v>
      </c>
      <c r="D107" s="39" t="s">
        <v>11</v>
      </c>
      <c r="E107" s="39" t="s">
        <v>12</v>
      </c>
      <c r="F107" s="39"/>
      <c r="G107" s="39" t="s">
        <v>9</v>
      </c>
      <c r="H107" s="39" t="s">
        <v>10</v>
      </c>
      <c r="I107" s="39" t="s">
        <v>11</v>
      </c>
      <c r="J107" s="39" t="s">
        <v>12</v>
      </c>
      <c r="K107" s="39"/>
      <c r="L107" s="39" t="s">
        <v>9</v>
      </c>
      <c r="M107" s="39" t="s">
        <v>10</v>
      </c>
      <c r="N107" s="39" t="s">
        <v>11</v>
      </c>
      <c r="O107" s="39" t="s">
        <v>12</v>
      </c>
    </row>
    <row r="108" spans="1:15">
      <c r="A108" s="4" t="s">
        <v>13</v>
      </c>
      <c r="B108" s="40">
        <v>8.1585081585081589</v>
      </c>
      <c r="C108" s="40">
        <v>27.738927738927739</v>
      </c>
      <c r="D108" s="40">
        <v>53.146853146853147</v>
      </c>
      <c r="E108" s="40">
        <v>10.955710955710956</v>
      </c>
      <c r="F108" s="41"/>
      <c r="G108" s="40">
        <v>13.286713286713287</v>
      </c>
      <c r="H108" s="40">
        <v>42.191142191142191</v>
      </c>
      <c r="I108" s="40">
        <v>31.235431235431236</v>
      </c>
      <c r="J108" s="40">
        <v>13.286713286713287</v>
      </c>
      <c r="K108" s="41"/>
      <c r="L108" s="40">
        <v>6.5868263473053892</v>
      </c>
      <c r="M108" s="40">
        <v>27.345309381237524</v>
      </c>
      <c r="N108" s="40">
        <v>44.91017964071856</v>
      </c>
      <c r="O108" s="40">
        <v>21.157684630738522</v>
      </c>
    </row>
    <row r="109" spans="1:15">
      <c r="A109" s="5" t="s">
        <v>114</v>
      </c>
      <c r="B109" s="40">
        <v>3.3333333333333335</v>
      </c>
      <c r="C109" s="40">
        <v>19.523809523809526</v>
      </c>
      <c r="D109" s="40">
        <v>62.857142857142854</v>
      </c>
      <c r="E109" s="40">
        <v>14.285714285714286</v>
      </c>
      <c r="F109" s="41"/>
      <c r="G109" s="40">
        <v>7.6190476190476186</v>
      </c>
      <c r="H109" s="40">
        <v>37.61904761904762</v>
      </c>
      <c r="I109" s="40">
        <v>39.047619047619051</v>
      </c>
      <c r="J109" s="40">
        <v>15.714285714285714</v>
      </c>
      <c r="K109" s="41"/>
      <c r="L109" s="40">
        <v>3.6734693877551021</v>
      </c>
      <c r="M109" s="40">
        <v>19.591836734693878</v>
      </c>
      <c r="N109" s="40">
        <v>47.755102040816325</v>
      </c>
      <c r="O109" s="40">
        <v>28.979591836734695</v>
      </c>
    </row>
    <row r="110" spans="1:15">
      <c r="A110" s="5" t="s">
        <v>115</v>
      </c>
      <c r="B110" s="40">
        <v>8.9743589743589745</v>
      </c>
      <c r="C110" s="40">
        <v>30.76923076923077</v>
      </c>
      <c r="D110" s="40">
        <v>50.641025641025642</v>
      </c>
      <c r="E110" s="40">
        <v>9.615384615384615</v>
      </c>
      <c r="F110" s="41"/>
      <c r="G110" s="40">
        <v>16.025641025641026</v>
      </c>
      <c r="H110" s="40">
        <v>44.230769230769234</v>
      </c>
      <c r="I110" s="40">
        <v>26.282051282051281</v>
      </c>
      <c r="J110" s="40">
        <v>13.461538461538462</v>
      </c>
      <c r="K110" s="41"/>
      <c r="L110" s="40">
        <v>6.6298342541436464</v>
      </c>
      <c r="M110" s="40">
        <v>31.49171270718232</v>
      </c>
      <c r="N110" s="40">
        <v>44.751381215469614</v>
      </c>
      <c r="O110" s="40">
        <v>17.127071823204421</v>
      </c>
    </row>
    <row r="111" spans="1:15">
      <c r="A111" s="4" t="s">
        <v>116</v>
      </c>
      <c r="B111" s="40">
        <v>22.222222222222221</v>
      </c>
      <c r="C111" s="40">
        <v>47.61904761904762</v>
      </c>
      <c r="D111" s="40">
        <v>26.984126984126984</v>
      </c>
      <c r="E111" s="40">
        <v>3.1746031746031744</v>
      </c>
      <c r="F111" s="41"/>
      <c r="G111" s="40">
        <v>25.396825396825395</v>
      </c>
      <c r="H111" s="40">
        <v>52.38095238095238</v>
      </c>
      <c r="I111" s="40">
        <v>17.460317460317459</v>
      </c>
      <c r="J111" s="40">
        <v>4.7619047619047619</v>
      </c>
      <c r="K111" s="41"/>
      <c r="L111" s="40">
        <v>16</v>
      </c>
      <c r="M111" s="40">
        <v>42.666666666666664</v>
      </c>
      <c r="N111" s="40">
        <v>36</v>
      </c>
      <c r="O111" s="40">
        <v>5.333333333333333</v>
      </c>
    </row>
    <row r="112" spans="1:15" ht="45">
      <c r="A112" s="42" t="s">
        <v>117</v>
      </c>
      <c r="B112" s="40">
        <v>3.1578947368421053</v>
      </c>
      <c r="C112" s="40">
        <v>23.157894736842106</v>
      </c>
      <c r="D112" s="40">
        <v>61.05263157894737</v>
      </c>
      <c r="E112" s="40">
        <v>12.631578947368421</v>
      </c>
      <c r="F112" s="41"/>
      <c r="G112" s="40">
        <v>6.3157894736842106</v>
      </c>
      <c r="H112" s="40">
        <v>38.94736842105263</v>
      </c>
      <c r="I112" s="40">
        <v>40</v>
      </c>
      <c r="J112" s="40">
        <v>14.736842105263158</v>
      </c>
      <c r="K112" s="41"/>
      <c r="L112" s="40">
        <v>2.6315789473684212</v>
      </c>
      <c r="M112" s="40">
        <v>19.298245614035089</v>
      </c>
      <c r="N112" s="40">
        <v>49.122807017543863</v>
      </c>
      <c r="O112" s="40">
        <v>28.94736842105263</v>
      </c>
    </row>
    <row r="113" spans="1:15" ht="30">
      <c r="A113" s="42" t="s">
        <v>118</v>
      </c>
      <c r="B113" s="40">
        <v>6.1452513966480451</v>
      </c>
      <c r="C113" s="40">
        <v>26.256983240223462</v>
      </c>
      <c r="D113" s="40">
        <v>56.424581005586589</v>
      </c>
      <c r="E113" s="40">
        <v>11.173184357541899</v>
      </c>
      <c r="F113" s="41"/>
      <c r="G113" s="40">
        <v>13.407821229050279</v>
      </c>
      <c r="H113" s="40">
        <v>41.899441340782126</v>
      </c>
      <c r="I113" s="40">
        <v>31.284916201117319</v>
      </c>
      <c r="J113" s="40">
        <v>13.407821229050279</v>
      </c>
      <c r="K113" s="41"/>
      <c r="L113" s="40">
        <v>5.8510638297872344</v>
      </c>
      <c r="M113" s="40">
        <v>35.638297872340424</v>
      </c>
      <c r="N113" s="40">
        <v>39.893617021276597</v>
      </c>
      <c r="O113" s="40">
        <v>18.617021276595743</v>
      </c>
    </row>
    <row r="114" spans="1:15" ht="30">
      <c r="A114" s="42" t="s">
        <v>119</v>
      </c>
      <c r="B114" s="40">
        <v>13.548387096774194</v>
      </c>
      <c r="C114" s="40">
        <v>32.258064516129032</v>
      </c>
      <c r="D114" s="40">
        <v>44.516129032258064</v>
      </c>
      <c r="E114" s="40">
        <v>9.67741935483871</v>
      </c>
      <c r="F114" s="41"/>
      <c r="G114" s="40">
        <v>17.419354838709676</v>
      </c>
      <c r="H114" s="40">
        <v>44.516129032258064</v>
      </c>
      <c r="I114" s="40">
        <v>25.806451612903224</v>
      </c>
      <c r="J114" s="40">
        <v>12.258064516129032</v>
      </c>
      <c r="K114" s="41"/>
      <c r="L114" s="40">
        <v>9.5477386934673358</v>
      </c>
      <c r="M114" s="40">
        <v>24.120603015075378</v>
      </c>
      <c r="N114" s="40">
        <v>47.236180904522612</v>
      </c>
      <c r="O114" s="40">
        <v>19.095477386934672</v>
      </c>
    </row>
    <row r="115" spans="1:15">
      <c r="A115" s="4" t="s">
        <v>112</v>
      </c>
      <c r="B115" s="40">
        <v>8.133971291866029</v>
      </c>
      <c r="C115" s="40">
        <v>28.708133971291865</v>
      </c>
      <c r="D115" s="40">
        <v>50.717703349282296</v>
      </c>
      <c r="E115" s="40">
        <v>12.440191387559809</v>
      </c>
      <c r="F115" s="41"/>
      <c r="G115" s="40">
        <v>7.6555023923444976</v>
      </c>
      <c r="H115" s="40">
        <v>39.23444976076555</v>
      </c>
      <c r="I115" s="40">
        <v>35.406698564593299</v>
      </c>
      <c r="J115" s="40">
        <v>17.703349282296649</v>
      </c>
      <c r="K115" s="41"/>
      <c r="L115" s="40">
        <v>4.5627376425855513</v>
      </c>
      <c r="M115" s="40">
        <v>20.912547528517109</v>
      </c>
      <c r="N115" s="40">
        <v>44.106463878326998</v>
      </c>
      <c r="O115" s="40">
        <v>30.418250950570343</v>
      </c>
    </row>
    <row r="116" spans="1:15">
      <c r="A116" s="4" t="s">
        <v>113</v>
      </c>
      <c r="B116" s="40">
        <v>7.9069767441860463</v>
      </c>
      <c r="C116" s="40">
        <v>26.976744186046513</v>
      </c>
      <c r="D116" s="40">
        <v>55.813953488372093</v>
      </c>
      <c r="E116" s="40">
        <v>9.3023255813953494</v>
      </c>
      <c r="F116" s="41"/>
      <c r="G116" s="40">
        <v>18.604651162790699</v>
      </c>
      <c r="H116" s="40">
        <v>44.651162790697676</v>
      </c>
      <c r="I116" s="40">
        <v>27.441860465116278</v>
      </c>
      <c r="J116" s="40">
        <v>9.3023255813953494</v>
      </c>
      <c r="K116" s="41"/>
      <c r="L116" s="40">
        <v>8.1196581196581192</v>
      </c>
      <c r="M116" s="40">
        <v>34.615384615384613</v>
      </c>
      <c r="N116" s="40">
        <v>46.153846153846153</v>
      </c>
      <c r="O116" s="40">
        <v>11.111111111111111</v>
      </c>
    </row>
    <row r="118" spans="1:15" ht="23.25">
      <c r="A118" s="36" t="s">
        <v>145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ht="21">
      <c r="B119" s="50" t="s">
        <v>8</v>
      </c>
      <c r="C119" s="50"/>
      <c r="D119" s="50"/>
      <c r="E119" s="50"/>
      <c r="F119" s="38"/>
      <c r="G119" s="50" t="s">
        <v>16</v>
      </c>
      <c r="H119" s="50"/>
      <c r="I119" s="50"/>
      <c r="J119" s="50"/>
      <c r="K119" s="38"/>
      <c r="L119" s="50" t="s">
        <v>15</v>
      </c>
      <c r="M119" s="50"/>
      <c r="N119" s="50"/>
      <c r="O119" s="50"/>
    </row>
    <row r="120" spans="1:15" ht="84.75">
      <c r="B120" s="39" t="s">
        <v>9</v>
      </c>
      <c r="C120" s="39" t="s">
        <v>10</v>
      </c>
      <c r="D120" s="39" t="s">
        <v>11</v>
      </c>
      <c r="E120" s="39" t="s">
        <v>12</v>
      </c>
      <c r="F120" s="39"/>
      <c r="G120" s="39" t="s">
        <v>9</v>
      </c>
      <c r="H120" s="39" t="s">
        <v>10</v>
      </c>
      <c r="I120" s="39" t="s">
        <v>11</v>
      </c>
      <c r="J120" s="39" t="s">
        <v>12</v>
      </c>
      <c r="K120" s="39"/>
      <c r="L120" s="39" t="s">
        <v>9</v>
      </c>
      <c r="M120" s="39" t="s">
        <v>10</v>
      </c>
      <c r="N120" s="39" t="s">
        <v>11</v>
      </c>
      <c r="O120" s="39" t="s">
        <v>12</v>
      </c>
    </row>
    <row r="121" spans="1:15">
      <c r="A121" s="4" t="s">
        <v>6</v>
      </c>
      <c r="B121" s="23">
        <v>6.25</v>
      </c>
      <c r="C121" s="23">
        <v>43.75</v>
      </c>
      <c r="D121" s="23">
        <v>46.875</v>
      </c>
      <c r="E121" s="23">
        <v>3.125</v>
      </c>
      <c r="G121" s="23">
        <v>9.375</v>
      </c>
      <c r="H121" s="23">
        <v>34.375</v>
      </c>
      <c r="I121" s="23">
        <v>37.5</v>
      </c>
      <c r="J121" s="23">
        <v>18.75</v>
      </c>
      <c r="L121" s="23">
        <v>0</v>
      </c>
      <c r="M121" s="23">
        <v>28.125</v>
      </c>
      <c r="N121" s="23">
        <v>56.25</v>
      </c>
      <c r="O121" s="23">
        <v>15.625</v>
      </c>
    </row>
    <row r="122" spans="1:15">
      <c r="A122" s="4" t="s">
        <v>112</v>
      </c>
      <c r="B122" s="23">
        <v>11.76470588235294</v>
      </c>
      <c r="C122" s="23">
        <v>41.17647058823529</v>
      </c>
      <c r="D122" s="23">
        <v>41.17647058823529</v>
      </c>
      <c r="E122" s="23">
        <v>5.8823529411764701</v>
      </c>
      <c r="G122" s="23">
        <v>5.8823529411764701</v>
      </c>
      <c r="H122" s="23">
        <v>41.17647058823529</v>
      </c>
      <c r="I122" s="23">
        <v>29.411764705882355</v>
      </c>
      <c r="J122" s="23">
        <v>23.52941176470588</v>
      </c>
      <c r="L122" s="23">
        <v>0</v>
      </c>
      <c r="M122" s="23">
        <v>29.411764705882355</v>
      </c>
      <c r="N122" s="23">
        <v>47.058823529411761</v>
      </c>
      <c r="O122" s="23">
        <v>23.52941176470588</v>
      </c>
    </row>
    <row r="123" spans="1:15">
      <c r="A123" s="4" t="s">
        <v>113</v>
      </c>
      <c r="B123" s="23">
        <v>0</v>
      </c>
      <c r="C123" s="23">
        <v>46.666666666666664</v>
      </c>
      <c r="D123" s="23">
        <v>53.333333333333336</v>
      </c>
      <c r="E123" s="23">
        <v>0</v>
      </c>
      <c r="G123" s="23">
        <v>13.333333333333334</v>
      </c>
      <c r="H123" s="23">
        <v>26.666666666666668</v>
      </c>
      <c r="I123" s="23">
        <v>46.666666666666664</v>
      </c>
      <c r="J123" s="23">
        <v>13.333333333333334</v>
      </c>
      <c r="L123" s="23">
        <v>0</v>
      </c>
      <c r="M123" s="23">
        <v>26.666666666666668</v>
      </c>
      <c r="N123" s="23">
        <v>66.666666666666657</v>
      </c>
      <c r="O123" s="23">
        <v>6.666666666666667</v>
      </c>
    </row>
    <row r="124" spans="1:15">
      <c r="A124" s="2" t="s">
        <v>14</v>
      </c>
      <c r="B124" s="23">
        <v>11.76470588235294</v>
      </c>
      <c r="C124" s="23">
        <v>29.411764705882355</v>
      </c>
      <c r="D124" s="23">
        <v>52.941176470588239</v>
      </c>
      <c r="E124" s="23">
        <v>5.8823529411764701</v>
      </c>
      <c r="G124" s="23">
        <v>0</v>
      </c>
      <c r="H124" s="23">
        <v>35.294117647058826</v>
      </c>
      <c r="I124" s="23">
        <v>35.294117647058826</v>
      </c>
      <c r="J124" s="23">
        <v>29.411764705882355</v>
      </c>
      <c r="L124" s="23">
        <v>0</v>
      </c>
      <c r="M124" s="23">
        <v>29.411764705882355</v>
      </c>
      <c r="N124" s="23">
        <v>58.82352941176471</v>
      </c>
      <c r="O124" s="23">
        <v>11.76470588235294</v>
      </c>
    </row>
    <row r="125" spans="1:15">
      <c r="A125" s="2" t="s">
        <v>17</v>
      </c>
      <c r="B125" s="23">
        <v>0</v>
      </c>
      <c r="C125" s="23">
        <v>60</v>
      </c>
      <c r="D125" s="23">
        <v>40</v>
      </c>
      <c r="E125" s="23">
        <v>0</v>
      </c>
      <c r="G125" s="23">
        <v>20</v>
      </c>
      <c r="H125" s="23">
        <v>33.333333333333329</v>
      </c>
      <c r="I125" s="23">
        <v>40</v>
      </c>
      <c r="J125" s="23">
        <v>6.666666666666667</v>
      </c>
      <c r="L125" s="23">
        <v>0</v>
      </c>
      <c r="M125" s="23">
        <v>26.666666666666668</v>
      </c>
      <c r="N125" s="23">
        <v>53.333333333333336</v>
      </c>
      <c r="O125" s="23">
        <v>20</v>
      </c>
    </row>
  </sheetData>
  <mergeCells count="6">
    <mergeCell ref="B106:E106"/>
    <mergeCell ref="G106:J106"/>
    <mergeCell ref="L106:O106"/>
    <mergeCell ref="B119:E119"/>
    <mergeCell ref="G119:J119"/>
    <mergeCell ref="L119:O119"/>
  </mergeCells>
  <pageMargins left="3.937007874015748E-2" right="3.937007874015748E-2" top="0.19685039370078741" bottom="0.19685039370078741" header="0.31496062992125984" footer="0.31496062992125984"/>
  <pageSetup paperSize="9" orientation="landscape" r:id="rId1"/>
  <rowBreaks count="2" manualBreakCount="2">
    <brk id="30" max="16383" man="1"/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topLeftCell="A34" workbookViewId="0">
      <selection activeCell="A13" sqref="A13:XFD23"/>
    </sheetView>
  </sheetViews>
  <sheetFormatPr defaultRowHeight="15"/>
  <cols>
    <col min="1" max="1" width="12.5703125" customWidth="1"/>
    <col min="2" max="2" width="16.28515625" customWidth="1"/>
    <col min="3" max="3" width="18.42578125" customWidth="1"/>
    <col min="4" max="5" width="8.85546875" customWidth="1"/>
    <col min="6" max="6" width="5.7109375" customWidth="1"/>
    <col min="7" max="7" width="9.140625" customWidth="1"/>
    <col min="8" max="8" width="8.140625" customWidth="1"/>
    <col min="9" max="10" width="5.7109375" customWidth="1"/>
    <col min="11" max="11" width="20.7109375" bestFit="1" customWidth="1"/>
    <col min="12" max="12" width="7.28515625" customWidth="1"/>
    <col min="13" max="13" width="7" bestFit="1" customWidth="1"/>
    <col min="15" max="22" width="5.7109375" customWidth="1"/>
  </cols>
  <sheetData>
    <row r="1" spans="1:22">
      <c r="A1" t="e">
        <f>#REF!</f>
        <v>#REF!</v>
      </c>
      <c r="O1" s="31" t="s">
        <v>128</v>
      </c>
      <c r="P1" s="31"/>
      <c r="Q1" s="31"/>
      <c r="R1" s="31" t="s">
        <v>129</v>
      </c>
      <c r="S1" s="31"/>
      <c r="T1" s="31"/>
      <c r="U1" s="31" t="s">
        <v>130</v>
      </c>
      <c r="V1" s="31"/>
    </row>
    <row r="2" spans="1:22">
      <c r="A2" t="e">
        <f>LOOKUP(A1,K37:K986,M37:M986)</f>
        <v>#REF!</v>
      </c>
      <c r="O2" s="31">
        <v>0</v>
      </c>
      <c r="P2" s="31">
        <v>0</v>
      </c>
      <c r="Q2" s="31"/>
      <c r="R2" s="31">
        <v>0</v>
      </c>
      <c r="S2" s="31">
        <v>0</v>
      </c>
      <c r="T2" s="31"/>
      <c r="U2" s="31">
        <v>0</v>
      </c>
      <c r="V2" s="31">
        <v>0</v>
      </c>
    </row>
    <row r="3" spans="1:22">
      <c r="B3" t="s">
        <v>5</v>
      </c>
      <c r="J3" s="7"/>
      <c r="K3" s="8"/>
      <c r="L3" s="31"/>
      <c r="O3" s="31">
        <v>1</v>
      </c>
      <c r="P3" s="31">
        <v>2.5</v>
      </c>
      <c r="Q3" s="31"/>
      <c r="R3" s="31">
        <v>1</v>
      </c>
      <c r="S3" s="31">
        <v>12.5</v>
      </c>
      <c r="T3" s="31"/>
      <c r="U3" s="31">
        <v>1</v>
      </c>
      <c r="V3" s="31">
        <v>6.25</v>
      </c>
    </row>
    <row r="4" spans="1:22">
      <c r="A4" s="4" t="s">
        <v>3</v>
      </c>
      <c r="B4" s="4" t="e">
        <f>LOOKUP(A2,Matematika_pildymo_lapas!B:B,Matematika_pildymo_lapas!AW:AW)</f>
        <v>#REF!</v>
      </c>
      <c r="C4" s="6" t="e">
        <f>LOOKUP(A2,Matematika_pildymo_lapas!B:B,Matematika_pildymo_lapas!AU:AU)</f>
        <v>#REF!</v>
      </c>
      <c r="D4" s="4" t="e">
        <f>LOOKUP(C4,O2:O43,P2:P43)</f>
        <v>#REF!</v>
      </c>
      <c r="J4" s="1"/>
      <c r="K4" s="1"/>
      <c r="O4" s="31">
        <v>2</v>
      </c>
      <c r="P4" s="31">
        <v>5</v>
      </c>
      <c r="Q4" s="31"/>
      <c r="R4" s="31">
        <v>2</v>
      </c>
      <c r="S4" s="31">
        <v>25</v>
      </c>
      <c r="T4" s="31"/>
      <c r="U4" s="31">
        <v>2</v>
      </c>
      <c r="V4" s="31">
        <v>12.5</v>
      </c>
    </row>
    <row r="5" spans="1:22">
      <c r="A5" s="4" t="s">
        <v>0</v>
      </c>
      <c r="B5" s="4" t="e">
        <f>LOOKUP(A2,Rašymas_pildymo_lapas!B:B,Rašymas_pildymo_lapas!O:O)</f>
        <v>#REF!</v>
      </c>
      <c r="C5" s="6" t="e">
        <f>LOOKUP(A2,Rašymas_pildymo_lapas!B:B,Rašymas_pildymo_lapas!M:M)</f>
        <v>#REF!</v>
      </c>
      <c r="D5" s="4" t="e">
        <f>LOOKUP(C5,R2:R19,S2:S19)</f>
        <v>#REF!</v>
      </c>
      <c r="J5" s="1"/>
      <c r="K5" s="1"/>
      <c r="O5" s="31">
        <v>3</v>
      </c>
      <c r="P5" s="31">
        <v>7.5</v>
      </c>
      <c r="Q5" s="31"/>
      <c r="R5" s="31">
        <v>3</v>
      </c>
      <c r="S5" s="31">
        <v>30</v>
      </c>
      <c r="T5" s="31"/>
      <c r="U5" s="31">
        <v>3</v>
      </c>
      <c r="V5" s="31">
        <v>18.75</v>
      </c>
    </row>
    <row r="6" spans="1:22">
      <c r="A6" s="4" t="s">
        <v>1</v>
      </c>
      <c r="B6" s="4" t="e">
        <f>LOOKUP(A2,Skaitymas_pildymo_lapas!B:B,Skaitymas_pildymo_lapas!AE:AE)</f>
        <v>#REF!</v>
      </c>
      <c r="C6" s="6" t="e">
        <f>LOOKUP(A2,Skaitymas_pildymo_lapas!B:B,Skaitymas_pildymo_lapas!AC:AC)</f>
        <v>#REF!</v>
      </c>
      <c r="D6" s="4" t="e">
        <f>LOOKUP(C6,U2:U28,V2:V28)</f>
        <v>#REF!</v>
      </c>
      <c r="J6" s="1"/>
      <c r="K6" s="1"/>
      <c r="O6" s="31">
        <v>4</v>
      </c>
      <c r="P6" s="31">
        <v>10</v>
      </c>
      <c r="Q6" s="31"/>
      <c r="R6" s="31">
        <v>4</v>
      </c>
      <c r="S6" s="31">
        <v>35</v>
      </c>
      <c r="T6" s="31"/>
      <c r="U6" s="31">
        <v>4</v>
      </c>
      <c r="V6" s="31">
        <v>25</v>
      </c>
    </row>
    <row r="7" spans="1:22">
      <c r="J7" s="1"/>
      <c r="K7" s="1"/>
      <c r="O7" s="31">
        <v>5</v>
      </c>
      <c r="P7" s="31">
        <v>12.5</v>
      </c>
      <c r="Q7" s="31"/>
      <c r="R7" s="31">
        <v>5</v>
      </c>
      <c r="S7" s="31">
        <v>40</v>
      </c>
      <c r="T7" s="31"/>
      <c r="U7" s="31">
        <v>5</v>
      </c>
      <c r="V7" s="31">
        <v>28.125</v>
      </c>
    </row>
    <row r="8" spans="1:22" s="26" customFormat="1">
      <c r="J8" s="1"/>
      <c r="K8" s="1"/>
      <c r="O8" s="31">
        <v>6</v>
      </c>
      <c r="P8" s="31">
        <v>15</v>
      </c>
      <c r="Q8" s="31"/>
      <c r="R8" s="31">
        <v>6</v>
      </c>
      <c r="S8" s="31">
        <v>45</v>
      </c>
      <c r="T8" s="31"/>
      <c r="U8" s="31">
        <v>6</v>
      </c>
      <c r="V8" s="31">
        <v>31.25</v>
      </c>
    </row>
    <row r="9" spans="1:22" s="26" customFormat="1">
      <c r="J9" s="31"/>
      <c r="K9" s="31"/>
      <c r="O9" s="31">
        <v>7</v>
      </c>
      <c r="P9" s="31">
        <v>17.5</v>
      </c>
      <c r="Q9" s="31"/>
      <c r="R9" s="31">
        <v>7</v>
      </c>
      <c r="S9" s="31">
        <v>50</v>
      </c>
      <c r="T9" s="31"/>
      <c r="U9" s="31">
        <v>7</v>
      </c>
      <c r="V9" s="31">
        <v>34.375</v>
      </c>
    </row>
    <row r="10" spans="1:22">
      <c r="A10" s="7"/>
      <c r="B10" s="8"/>
      <c r="C10" s="7"/>
      <c r="D10" s="9"/>
      <c r="J10" s="31"/>
      <c r="K10" s="31"/>
      <c r="O10" s="31">
        <v>8</v>
      </c>
      <c r="P10" s="31">
        <v>20</v>
      </c>
      <c r="Q10" s="31"/>
      <c r="R10" s="31">
        <v>8</v>
      </c>
      <c r="S10" s="31">
        <v>55</v>
      </c>
      <c r="T10" s="31"/>
      <c r="U10" s="31">
        <v>8</v>
      </c>
      <c r="V10" s="31">
        <v>37.5</v>
      </c>
    </row>
    <row r="11" spans="1:22">
      <c r="A11" s="7"/>
      <c r="B11" s="8"/>
      <c r="C11" t="s">
        <v>3</v>
      </c>
      <c r="D11" s="9"/>
      <c r="G11" t="s">
        <v>139</v>
      </c>
      <c r="J11" s="31"/>
      <c r="K11" s="31" t="s">
        <v>3</v>
      </c>
      <c r="M11" s="31" t="s">
        <v>139</v>
      </c>
      <c r="O11" s="31">
        <v>9</v>
      </c>
      <c r="P11" s="31">
        <v>22.5</v>
      </c>
      <c r="Q11" s="31"/>
      <c r="R11" s="31">
        <v>9</v>
      </c>
      <c r="S11" s="31">
        <v>60</v>
      </c>
      <c r="T11" s="31"/>
      <c r="U11" s="31">
        <v>9</v>
      </c>
      <c r="V11" s="31">
        <v>40.625</v>
      </c>
    </row>
    <row r="12" spans="1:22">
      <c r="A12" s="1" t="s">
        <v>18</v>
      </c>
      <c r="B12" s="1" t="s">
        <v>20</v>
      </c>
      <c r="C12" s="35" t="e">
        <f>IF(K12="Tuščias", -1,K12)</f>
        <v>#REF!</v>
      </c>
      <c r="D12" s="27">
        <v>0.1</v>
      </c>
      <c r="E12" t="s">
        <v>0</v>
      </c>
      <c r="F12" s="1" t="s">
        <v>29</v>
      </c>
      <c r="G12" s="35" t="e">
        <f>IF(M12="Tuščias", -1,M12)</f>
        <v>#REF!</v>
      </c>
      <c r="H12" s="29">
        <v>0.1</v>
      </c>
      <c r="K12" s="35" t="e">
        <f>LOOKUP($A$2,Matematika_pildymo_lapas!B:B,Matematika_pildymo_lapas!AY:AY)</f>
        <v>#REF!</v>
      </c>
      <c r="M12" s="35" t="e">
        <f>LOOKUP($A$2,Rašymas_pildymo_lapas!B:B,Rašymas_pildymo_lapas!P:P)</f>
        <v>#REF!</v>
      </c>
      <c r="O12" s="31">
        <v>10</v>
      </c>
      <c r="P12" s="31">
        <v>25</v>
      </c>
      <c r="Q12" s="31"/>
      <c r="R12" s="31">
        <v>10</v>
      </c>
      <c r="S12" s="31">
        <v>65</v>
      </c>
      <c r="T12" s="31"/>
      <c r="U12" s="31">
        <v>10</v>
      </c>
      <c r="V12" s="31">
        <v>43.75</v>
      </c>
    </row>
    <row r="13" spans="1:22">
      <c r="A13" s="1"/>
      <c r="B13" s="1" t="s">
        <v>21</v>
      </c>
      <c r="C13" s="35" t="e">
        <f t="shared" ref="C13:C19" si="0">IF(K13="Tuščias", -1,K13)</f>
        <v>#REF!</v>
      </c>
      <c r="D13" s="27">
        <v>0.2</v>
      </c>
      <c r="F13" s="1" t="s">
        <v>30</v>
      </c>
      <c r="G13" s="35" t="e">
        <f t="shared" ref="G13:G18" si="1">IF(M13="Tuščias", -1,M13)</f>
        <v>#REF!</v>
      </c>
      <c r="H13" s="29">
        <v>0.2</v>
      </c>
      <c r="J13" s="31"/>
      <c r="K13" s="35" t="e">
        <f>LOOKUP($A$2,Matematika_pildymo_lapas!B:B,Matematika_pildymo_lapas!BA:BA)</f>
        <v>#REF!</v>
      </c>
      <c r="M13" s="35" t="e">
        <f>LOOKUP($A$2,Rašymas_pildymo_lapas!B:B,Rašymas_pildymo_lapas!Q:Q)</f>
        <v>#REF!</v>
      </c>
      <c r="O13" s="31">
        <v>11</v>
      </c>
      <c r="P13" s="31">
        <v>27.5</v>
      </c>
      <c r="Q13" s="31"/>
      <c r="R13" s="31">
        <v>11</v>
      </c>
      <c r="S13" s="31">
        <v>70</v>
      </c>
      <c r="T13" s="31"/>
      <c r="U13" s="31">
        <v>11</v>
      </c>
      <c r="V13" s="31">
        <v>46.875</v>
      </c>
    </row>
    <row r="14" spans="1:22">
      <c r="A14" s="1"/>
      <c r="B14" s="1" t="s">
        <v>22</v>
      </c>
      <c r="C14" s="35" t="e">
        <f t="shared" si="0"/>
        <v>#REF!</v>
      </c>
      <c r="D14" s="27">
        <v>0.3</v>
      </c>
      <c r="E14" s="26"/>
      <c r="F14" s="1" t="s">
        <v>31</v>
      </c>
      <c r="G14" s="35" t="e">
        <f t="shared" si="1"/>
        <v>#REF!</v>
      </c>
      <c r="H14" s="29">
        <v>0.3</v>
      </c>
      <c r="J14" s="31"/>
      <c r="K14" s="35" t="e">
        <f>LOOKUP($A$2,Matematika_pildymo_lapas!B:B,Matematika_pildymo_lapas!BC:BC)</f>
        <v>#REF!</v>
      </c>
      <c r="M14" s="35" t="e">
        <f>LOOKUP($A$2,Rašymas_pildymo_lapas!B:B,Rašymas_pildymo_lapas!R:R)</f>
        <v>#REF!</v>
      </c>
      <c r="O14" s="31">
        <v>12</v>
      </c>
      <c r="P14" s="31">
        <v>30</v>
      </c>
      <c r="Q14" s="31"/>
      <c r="R14" s="31">
        <v>12</v>
      </c>
      <c r="S14" s="31">
        <v>75</v>
      </c>
      <c r="T14" s="31"/>
      <c r="U14" s="31">
        <v>12</v>
      </c>
      <c r="V14" s="31">
        <v>50</v>
      </c>
    </row>
    <row r="15" spans="1:22">
      <c r="A15" s="1"/>
      <c r="B15" s="1" t="s">
        <v>23</v>
      </c>
      <c r="C15" s="35" t="e">
        <f t="shared" si="0"/>
        <v>#REF!</v>
      </c>
      <c r="D15" s="27">
        <v>0.4</v>
      </c>
      <c r="E15" s="26"/>
      <c r="F15" s="1" t="s">
        <v>32</v>
      </c>
      <c r="G15" s="35" t="e">
        <f t="shared" si="1"/>
        <v>#REF!</v>
      </c>
      <c r="H15" s="29">
        <v>0.4</v>
      </c>
      <c r="J15" s="31"/>
      <c r="K15" s="35" t="e">
        <f>LOOKUP($A$2,Matematika_pildymo_lapas!B:B,Matematika_pildymo_lapas!BE:BE)</f>
        <v>#REF!</v>
      </c>
      <c r="M15" s="35" t="e">
        <f>LOOKUP($A$2,Rašymas_pildymo_lapas!B:B,Rašymas_pildymo_lapas!S:S)</f>
        <v>#REF!</v>
      </c>
      <c r="O15" s="31">
        <v>13</v>
      </c>
      <c r="P15" s="31">
        <v>32.5</v>
      </c>
      <c r="Q15" s="31"/>
      <c r="R15" s="31">
        <v>13</v>
      </c>
      <c r="S15" s="31">
        <v>81.25</v>
      </c>
      <c r="T15" s="31"/>
      <c r="U15" s="31">
        <v>13</v>
      </c>
      <c r="V15" s="31">
        <v>53.571428500000003</v>
      </c>
    </row>
    <row r="16" spans="1:22">
      <c r="A16" s="1"/>
      <c r="B16" s="1" t="s">
        <v>24</v>
      </c>
      <c r="C16" s="35" t="e">
        <f t="shared" si="0"/>
        <v>#REF!</v>
      </c>
      <c r="D16" s="27">
        <v>0.5</v>
      </c>
      <c r="E16" t="s">
        <v>1</v>
      </c>
      <c r="F16" t="s">
        <v>25</v>
      </c>
      <c r="G16" s="35" t="e">
        <f t="shared" si="1"/>
        <v>#REF!</v>
      </c>
      <c r="H16" s="28">
        <v>0.6</v>
      </c>
      <c r="J16" s="31"/>
      <c r="K16" s="35" t="e">
        <f>LOOKUP($A$2,Matematika_pildymo_lapas!$B:$B,Matematika_pildymo_lapas!BG:BG)</f>
        <v>#REF!</v>
      </c>
      <c r="M16" s="35" t="e">
        <f>LOOKUP($A$2,Skaitymas_pildymo_lapas!$B:$B,Skaitymas_pildymo_lapas!AQ:AQ)</f>
        <v>#REF!</v>
      </c>
      <c r="O16" s="31">
        <v>14</v>
      </c>
      <c r="P16" s="31">
        <v>35</v>
      </c>
      <c r="Q16" s="31"/>
      <c r="R16" s="31">
        <v>14</v>
      </c>
      <c r="S16" s="31">
        <v>87.5</v>
      </c>
      <c r="T16" s="31"/>
      <c r="U16" s="31">
        <v>14</v>
      </c>
      <c r="V16" s="31">
        <v>57.142857000000006</v>
      </c>
    </row>
    <row r="17" spans="1:22">
      <c r="A17" t="s">
        <v>19</v>
      </c>
      <c r="B17" t="s">
        <v>25</v>
      </c>
      <c r="C17" s="35" t="e">
        <f t="shared" si="0"/>
        <v>#REF!</v>
      </c>
      <c r="D17" s="27">
        <v>0.7</v>
      </c>
      <c r="F17" t="s">
        <v>26</v>
      </c>
      <c r="G17" s="35" t="e">
        <f t="shared" si="1"/>
        <v>#REF!</v>
      </c>
      <c r="H17" s="29">
        <v>0.7</v>
      </c>
      <c r="J17" s="31"/>
      <c r="K17" s="35" t="e">
        <f>LOOKUP($A$2,Matematika_pildymo_lapas!$B:$B,Matematika_pildymo_lapas!BI:BI)</f>
        <v>#REF!</v>
      </c>
      <c r="M17" s="35" t="e">
        <f>LOOKUP($A$2,Skaitymas_pildymo_lapas!$B:$B,Skaitymas_pildymo_lapas!AS:AS)</f>
        <v>#REF!</v>
      </c>
      <c r="O17" s="31">
        <v>15</v>
      </c>
      <c r="P17" s="31">
        <v>37.5</v>
      </c>
      <c r="Q17" s="31"/>
      <c r="R17" s="31">
        <v>15</v>
      </c>
      <c r="S17" s="31">
        <v>93.75</v>
      </c>
      <c r="T17" s="31"/>
      <c r="U17" s="31">
        <v>15</v>
      </c>
      <c r="V17" s="31">
        <v>60.71428550000001</v>
      </c>
    </row>
    <row r="18" spans="1:22" s="26" customFormat="1">
      <c r="B18" t="s">
        <v>26</v>
      </c>
      <c r="C18" s="35" t="e">
        <f t="shared" si="0"/>
        <v>#REF!</v>
      </c>
      <c r="D18" s="27">
        <v>0.8</v>
      </c>
      <c r="E18"/>
      <c r="F18" t="s">
        <v>27</v>
      </c>
      <c r="G18" s="35" t="e">
        <f t="shared" si="1"/>
        <v>#REF!</v>
      </c>
      <c r="H18" s="29">
        <v>0.8</v>
      </c>
      <c r="J18" s="31"/>
      <c r="K18" s="35" t="e">
        <f>LOOKUP($A$2,Matematika_pildymo_lapas!$B:$B,Matematika_pildymo_lapas!BK:BK)</f>
        <v>#REF!</v>
      </c>
      <c r="M18" s="35" t="e">
        <f>LOOKUP($A$2,Skaitymas_pildymo_lapas!$B:$B,Skaitymas_pildymo_lapas!AU:AU)</f>
        <v>#REF!</v>
      </c>
      <c r="O18" s="31">
        <v>16</v>
      </c>
      <c r="P18" s="31">
        <v>40</v>
      </c>
      <c r="Q18" s="31"/>
      <c r="R18" s="31">
        <v>16</v>
      </c>
      <c r="S18" s="31">
        <v>100</v>
      </c>
      <c r="T18" s="31"/>
      <c r="U18" s="31">
        <v>16</v>
      </c>
      <c r="V18" s="31">
        <v>64.285714000000013</v>
      </c>
    </row>
    <row r="19" spans="1:22" s="26" customFormat="1">
      <c r="B19" t="s">
        <v>27</v>
      </c>
      <c r="C19" s="35" t="e">
        <f t="shared" si="0"/>
        <v>#REF!</v>
      </c>
      <c r="D19" s="27">
        <v>0.9</v>
      </c>
      <c r="J19" s="31"/>
      <c r="K19" s="35" t="e">
        <f>LOOKUP($A$2,Matematika_pildymo_lapas!$B:$B,Matematika_pildymo_lapas!BM:BM)</f>
        <v>#REF!</v>
      </c>
      <c r="O19" s="31">
        <v>17</v>
      </c>
      <c r="P19" s="31">
        <v>42.5</v>
      </c>
      <c r="Q19" s="31"/>
      <c r="R19" s="31" t="s">
        <v>136</v>
      </c>
      <c r="S19" s="31">
        <v>-1</v>
      </c>
      <c r="T19" s="31"/>
      <c r="U19" s="31">
        <v>17</v>
      </c>
      <c r="V19" s="31">
        <v>67.857142500000009</v>
      </c>
    </row>
    <row r="20" spans="1:22" s="26" customFormat="1">
      <c r="C20" s="34">
        <v>0.5357142857142857</v>
      </c>
      <c r="D20" s="29">
        <v>0.1</v>
      </c>
      <c r="G20" s="34">
        <v>0.41666666666666669</v>
      </c>
      <c r="H20" s="29">
        <v>0.1</v>
      </c>
      <c r="O20" s="31">
        <v>18</v>
      </c>
      <c r="P20" s="31">
        <v>45</v>
      </c>
      <c r="Q20" s="31"/>
      <c r="R20" s="31"/>
      <c r="S20" s="31"/>
      <c r="T20" s="31"/>
      <c r="U20" s="31">
        <v>18</v>
      </c>
      <c r="V20" s="31">
        <v>71.428571000000005</v>
      </c>
    </row>
    <row r="21" spans="1:22" s="26" customFormat="1">
      <c r="C21" s="34">
        <v>0.9642857142857143</v>
      </c>
      <c r="D21" s="29">
        <v>0.1</v>
      </c>
      <c r="G21" s="34">
        <v>0.66666666666666663</v>
      </c>
      <c r="H21" s="29">
        <v>0.1</v>
      </c>
      <c r="K21" s="29"/>
      <c r="O21" s="31">
        <v>19</v>
      </c>
      <c r="P21" s="31">
        <v>47.5</v>
      </c>
      <c r="Q21" s="31"/>
      <c r="R21" s="31"/>
      <c r="S21" s="31"/>
      <c r="T21" s="31"/>
      <c r="U21" s="31">
        <v>19</v>
      </c>
      <c r="V21" s="31">
        <v>74.999999500000001</v>
      </c>
    </row>
    <row r="22" spans="1:22" s="26" customFormat="1">
      <c r="C22" s="34">
        <v>0.375</v>
      </c>
      <c r="D22" s="29">
        <v>0.2</v>
      </c>
      <c r="G22" s="34">
        <v>0.5</v>
      </c>
      <c r="H22" s="29">
        <v>0.2</v>
      </c>
      <c r="K22" s="1"/>
      <c r="O22" s="31">
        <v>20</v>
      </c>
      <c r="P22" s="31">
        <v>50</v>
      </c>
      <c r="Q22" s="31"/>
      <c r="R22" s="31"/>
      <c r="S22" s="31"/>
      <c r="T22" s="31"/>
      <c r="U22" s="31">
        <v>20</v>
      </c>
      <c r="V22" s="31">
        <v>79.166666165999999</v>
      </c>
    </row>
    <row r="23" spans="1:22" s="26" customFormat="1">
      <c r="C23" s="34">
        <v>0.875</v>
      </c>
      <c r="D23" s="29">
        <v>0.2</v>
      </c>
      <c r="G23" s="34">
        <v>0.66666666666666663</v>
      </c>
      <c r="H23" s="29">
        <v>0.2</v>
      </c>
      <c r="K23" s="1"/>
      <c r="O23" s="31">
        <v>21</v>
      </c>
      <c r="P23" s="31">
        <v>51.785699999999999</v>
      </c>
      <c r="Q23" s="31"/>
      <c r="R23" s="31"/>
      <c r="S23" s="31"/>
      <c r="T23" s="31"/>
      <c r="U23" s="31">
        <v>21</v>
      </c>
      <c r="V23" s="31">
        <v>83.333332831999996</v>
      </c>
    </row>
    <row r="24" spans="1:22" s="26" customFormat="1">
      <c r="C24" s="34">
        <v>0.42307692307692307</v>
      </c>
      <c r="D24" s="29">
        <v>0.3</v>
      </c>
      <c r="G24" s="34">
        <v>0.5</v>
      </c>
      <c r="H24" s="29">
        <v>0.3</v>
      </c>
      <c r="K24" s="1"/>
      <c r="O24" s="31">
        <v>22</v>
      </c>
      <c r="P24" s="31">
        <v>53.571399999999997</v>
      </c>
      <c r="Q24" s="31"/>
      <c r="R24" s="31"/>
      <c r="S24" s="31"/>
      <c r="T24" s="31"/>
      <c r="U24" s="31">
        <v>22</v>
      </c>
      <c r="V24" s="31">
        <v>87.499999497999994</v>
      </c>
    </row>
    <row r="25" spans="1:22" s="26" customFormat="1">
      <c r="C25" s="34">
        <v>0.88461538461538458</v>
      </c>
      <c r="D25" s="29">
        <v>0.3</v>
      </c>
      <c r="G25" s="34">
        <v>0.66666666666666663</v>
      </c>
      <c r="H25" s="29">
        <v>0.3</v>
      </c>
      <c r="K25" s="1"/>
      <c r="O25" s="31">
        <v>23</v>
      </c>
      <c r="P25" s="31">
        <v>55.357099999999996</v>
      </c>
      <c r="Q25" s="31"/>
      <c r="R25" s="31"/>
      <c r="S25" s="31"/>
      <c r="T25" s="31"/>
      <c r="U25" s="31">
        <v>23</v>
      </c>
      <c r="V25" s="31">
        <v>91.666666163999992</v>
      </c>
    </row>
    <row r="26" spans="1:22" s="26" customFormat="1">
      <c r="C26" s="34">
        <v>0.75</v>
      </c>
      <c r="D26" s="29">
        <v>0.4</v>
      </c>
      <c r="G26" s="34">
        <v>0.375</v>
      </c>
      <c r="H26" s="29">
        <v>0.4</v>
      </c>
      <c r="K26" s="31"/>
      <c r="O26" s="31">
        <v>24</v>
      </c>
      <c r="P26" s="31">
        <v>57.142799999999994</v>
      </c>
      <c r="Q26" s="31"/>
      <c r="R26" s="31"/>
      <c r="S26" s="31"/>
      <c r="T26" s="31"/>
      <c r="U26" s="31">
        <v>24</v>
      </c>
      <c r="V26" s="31">
        <v>95.833332829999989</v>
      </c>
    </row>
    <row r="27" spans="1:22" s="26" customFormat="1">
      <c r="C27" s="34">
        <v>1</v>
      </c>
      <c r="D27" s="29">
        <v>0.4</v>
      </c>
      <c r="G27" s="34">
        <v>0.75</v>
      </c>
      <c r="H27" s="29">
        <v>0.4</v>
      </c>
      <c r="K27" s="31"/>
      <c r="O27" s="31">
        <v>25</v>
      </c>
      <c r="P27" s="31">
        <v>58.928499999999993</v>
      </c>
      <c r="Q27" s="31"/>
      <c r="R27" s="31"/>
      <c r="S27" s="31"/>
      <c r="T27" s="31"/>
      <c r="U27" s="31">
        <v>25</v>
      </c>
      <c r="V27" s="31">
        <v>100</v>
      </c>
    </row>
    <row r="28" spans="1:22" s="26" customFormat="1">
      <c r="C28" s="34">
        <v>0.21428571428571427</v>
      </c>
      <c r="D28" s="29">
        <v>0.5</v>
      </c>
      <c r="G28" s="34">
        <v>0.7857142857142857</v>
      </c>
      <c r="H28" s="28">
        <v>0.6</v>
      </c>
      <c r="K28" s="31"/>
      <c r="O28" s="31">
        <v>26</v>
      </c>
      <c r="P28" s="31">
        <v>60.714199999999991</v>
      </c>
      <c r="Q28" s="31"/>
      <c r="R28" s="31"/>
      <c r="S28" s="31"/>
      <c r="T28" s="31"/>
      <c r="U28" s="31" t="s">
        <v>136</v>
      </c>
      <c r="V28" s="31">
        <v>-1</v>
      </c>
    </row>
    <row r="29" spans="1:22" s="26" customFormat="1">
      <c r="C29" s="34">
        <v>1</v>
      </c>
      <c r="D29" s="29">
        <v>0.5</v>
      </c>
      <c r="G29" s="34">
        <v>1</v>
      </c>
      <c r="H29" s="28">
        <v>0.6</v>
      </c>
      <c r="K29" s="29"/>
      <c r="O29" s="31">
        <v>27</v>
      </c>
      <c r="P29" s="31">
        <v>62.49989999999999</v>
      </c>
      <c r="Q29" s="31"/>
      <c r="R29" s="31"/>
      <c r="S29" s="31"/>
      <c r="T29" s="31"/>
      <c r="U29" s="31"/>
      <c r="V29" s="31"/>
    </row>
    <row r="30" spans="1:22" s="26" customFormat="1">
      <c r="C30" s="34">
        <v>0.59090909090909094</v>
      </c>
      <c r="D30" s="29">
        <v>0.7</v>
      </c>
      <c r="G30" s="34">
        <v>0.35</v>
      </c>
      <c r="H30" s="29">
        <v>0.7</v>
      </c>
      <c r="O30" s="31">
        <v>28</v>
      </c>
      <c r="P30" s="31">
        <v>64.285599999999988</v>
      </c>
      <c r="Q30" s="31"/>
      <c r="R30" s="31"/>
      <c r="S30" s="31"/>
      <c r="T30" s="31"/>
      <c r="U30" s="31"/>
      <c r="V30" s="31"/>
    </row>
    <row r="31" spans="1:22" s="26" customFormat="1">
      <c r="C31" s="34">
        <v>0.95454545454545459</v>
      </c>
      <c r="D31" s="29">
        <v>0.7</v>
      </c>
      <c r="G31" s="34">
        <v>0.75</v>
      </c>
      <c r="H31" s="29">
        <v>0.7</v>
      </c>
      <c r="K31" s="29"/>
      <c r="O31" s="31">
        <v>29</v>
      </c>
      <c r="P31" s="31">
        <v>66.071299999999994</v>
      </c>
      <c r="Q31" s="31"/>
      <c r="R31" s="31"/>
      <c r="S31" s="31"/>
      <c r="T31" s="31"/>
      <c r="U31" s="31"/>
      <c r="V31" s="31"/>
    </row>
    <row r="32" spans="1:22" s="26" customFormat="1">
      <c r="C32" s="34">
        <v>0.39473684210526316</v>
      </c>
      <c r="D32" s="29">
        <v>0.8</v>
      </c>
      <c r="G32" s="34">
        <v>0.1875</v>
      </c>
      <c r="H32" s="29">
        <v>0.8</v>
      </c>
      <c r="K32" s="29"/>
      <c r="O32" s="31">
        <v>30</v>
      </c>
      <c r="P32" s="31">
        <v>67.856999999999999</v>
      </c>
      <c r="Q32" s="31"/>
      <c r="R32" s="31"/>
      <c r="S32" s="31"/>
      <c r="T32" s="31"/>
      <c r="U32" s="31"/>
      <c r="V32" s="31"/>
    </row>
    <row r="33" spans="1:22" s="26" customFormat="1">
      <c r="C33" s="34">
        <v>0.86842105263157898</v>
      </c>
      <c r="D33" s="29">
        <v>0.8</v>
      </c>
      <c r="G33" s="34">
        <v>0.5625</v>
      </c>
      <c r="H33" s="29">
        <v>0.8</v>
      </c>
      <c r="O33" s="31">
        <v>31</v>
      </c>
      <c r="P33" s="31">
        <v>69.642700000000005</v>
      </c>
      <c r="Q33" s="31"/>
      <c r="R33" s="31"/>
      <c r="S33" s="31"/>
      <c r="T33" s="31"/>
      <c r="U33" s="31"/>
      <c r="V33" s="31"/>
    </row>
    <row r="34" spans="1:22" s="26" customFormat="1">
      <c r="A34" s="7"/>
      <c r="B34" s="8"/>
      <c r="C34" s="34">
        <v>0.25</v>
      </c>
      <c r="D34" s="29">
        <v>0.9</v>
      </c>
      <c r="H34" s="30"/>
      <c r="O34" s="31">
        <v>32</v>
      </c>
      <c r="P34" s="31">
        <v>71.428400000000011</v>
      </c>
      <c r="Q34" s="31"/>
      <c r="R34" s="31"/>
      <c r="S34" s="31"/>
      <c r="T34" s="31"/>
      <c r="U34" s="31"/>
      <c r="V34" s="31"/>
    </row>
    <row r="35" spans="1:22">
      <c r="C35" s="34">
        <v>1</v>
      </c>
      <c r="D35" s="29">
        <v>0.9</v>
      </c>
      <c r="H35" s="30"/>
      <c r="O35" s="31">
        <v>33</v>
      </c>
      <c r="P35" s="31">
        <v>73.214100000000016</v>
      </c>
      <c r="Q35" s="31"/>
      <c r="R35" s="31"/>
      <c r="S35" s="31"/>
      <c r="T35" s="31"/>
      <c r="U35" s="31"/>
      <c r="V35" s="31"/>
    </row>
    <row r="36" spans="1:22">
      <c r="A36" t="s">
        <v>40</v>
      </c>
      <c r="O36" s="31">
        <v>34</v>
      </c>
      <c r="P36" s="31">
        <v>75</v>
      </c>
      <c r="Q36" s="31"/>
      <c r="R36" s="31"/>
      <c r="S36" s="31"/>
      <c r="T36" s="31"/>
      <c r="U36" s="31"/>
      <c r="V36" s="31"/>
    </row>
    <row r="37" spans="1:22">
      <c r="A37" t="s">
        <v>14</v>
      </c>
      <c r="C37" s="3" t="str">
        <f>CONCATENATE(H37," ",G37)</f>
        <v>Andruškevičius Žygimantas</v>
      </c>
      <c r="D37" s="45" t="s">
        <v>47</v>
      </c>
      <c r="E37" s="46">
        <v>415101</v>
      </c>
      <c r="F37" s="46">
        <v>1</v>
      </c>
      <c r="G37" s="47" t="s">
        <v>147</v>
      </c>
      <c r="H37" s="47" t="s">
        <v>148</v>
      </c>
      <c r="K37" t="s">
        <v>216</v>
      </c>
      <c r="L37" t="s">
        <v>53</v>
      </c>
      <c r="M37">
        <v>415201</v>
      </c>
      <c r="O37" s="31">
        <v>35</v>
      </c>
      <c r="P37" s="31">
        <v>79.166666599999999</v>
      </c>
      <c r="Q37" s="31"/>
      <c r="R37" s="31"/>
      <c r="S37" s="31"/>
      <c r="T37" s="31"/>
      <c r="U37" s="31"/>
      <c r="V37" s="31"/>
    </row>
    <row r="38" spans="1:22">
      <c r="A38" t="s">
        <v>17</v>
      </c>
      <c r="C38" s="3" t="str">
        <f t="shared" ref="C38:C68" si="2">CONCATENATE(H38," ",G38)</f>
        <v>Berškytė Sigutė</v>
      </c>
      <c r="D38" s="45" t="s">
        <v>47</v>
      </c>
      <c r="E38" s="46">
        <v>415102</v>
      </c>
      <c r="F38" s="46">
        <v>2</v>
      </c>
      <c r="G38" s="47" t="s">
        <v>149</v>
      </c>
      <c r="H38" s="47" t="s">
        <v>150</v>
      </c>
      <c r="K38" t="s">
        <v>199</v>
      </c>
      <c r="L38" t="s">
        <v>47</v>
      </c>
      <c r="M38">
        <v>415101</v>
      </c>
      <c r="O38" s="31">
        <v>36</v>
      </c>
      <c r="P38" s="31">
        <v>83.333333199999998</v>
      </c>
      <c r="Q38" s="31"/>
      <c r="R38" s="31"/>
      <c r="S38" s="31"/>
      <c r="T38" s="31"/>
      <c r="U38" s="31"/>
      <c r="V38" s="31"/>
    </row>
    <row r="39" spans="1:22">
      <c r="A39" s="31"/>
      <c r="C39" s="3" t="str">
        <f t="shared" si="2"/>
        <v>Bojarskaitė Erika</v>
      </c>
      <c r="D39" s="45" t="s">
        <v>47</v>
      </c>
      <c r="E39" s="46">
        <v>415103</v>
      </c>
      <c r="F39" s="46">
        <v>3</v>
      </c>
      <c r="G39" s="47" t="s">
        <v>151</v>
      </c>
      <c r="H39" s="47" t="s">
        <v>152</v>
      </c>
      <c r="K39" t="s">
        <v>217</v>
      </c>
      <c r="L39" t="s">
        <v>53</v>
      </c>
      <c r="M39">
        <v>415202</v>
      </c>
      <c r="O39" s="31">
        <v>37</v>
      </c>
      <c r="P39" s="31">
        <v>87.499999799999998</v>
      </c>
      <c r="Q39" s="31"/>
      <c r="R39" s="31"/>
      <c r="S39" s="31"/>
      <c r="T39" s="31"/>
      <c r="U39" s="31"/>
      <c r="V39" s="31"/>
    </row>
    <row r="40" spans="1:22">
      <c r="C40" s="3" t="str">
        <f t="shared" si="2"/>
        <v>Bračiulytė Virginta</v>
      </c>
      <c r="D40" s="45" t="s">
        <v>47</v>
      </c>
      <c r="E40" s="46">
        <v>415104</v>
      </c>
      <c r="F40" s="46">
        <v>4</v>
      </c>
      <c r="G40" s="47" t="s">
        <v>153</v>
      </c>
      <c r="H40" s="47" t="s">
        <v>154</v>
      </c>
      <c r="K40" t="s">
        <v>218</v>
      </c>
      <c r="L40" t="s">
        <v>53</v>
      </c>
      <c r="M40">
        <v>415203</v>
      </c>
      <c r="O40" s="31">
        <v>38</v>
      </c>
      <c r="P40" s="31">
        <v>91.666666399999997</v>
      </c>
      <c r="Q40" s="31"/>
      <c r="R40" s="31"/>
      <c r="S40" s="31"/>
      <c r="T40" s="31"/>
      <c r="U40" s="31"/>
      <c r="V40" s="31"/>
    </row>
    <row r="41" spans="1:22">
      <c r="C41" s="3" t="str">
        <f t="shared" si="2"/>
        <v>Kašelionis Mantas</v>
      </c>
      <c r="D41" s="45" t="s">
        <v>47</v>
      </c>
      <c r="E41" s="46">
        <v>415105</v>
      </c>
      <c r="F41" s="46">
        <v>5</v>
      </c>
      <c r="G41" s="47" t="s">
        <v>155</v>
      </c>
      <c r="H41" s="47" t="s">
        <v>156</v>
      </c>
      <c r="K41" t="s">
        <v>200</v>
      </c>
      <c r="L41" t="s">
        <v>47</v>
      </c>
      <c r="M41">
        <v>415102</v>
      </c>
      <c r="O41" s="31">
        <v>39</v>
      </c>
      <c r="P41" s="31">
        <v>95.833332999999996</v>
      </c>
      <c r="Q41" s="31"/>
      <c r="R41" s="31"/>
      <c r="S41" s="31"/>
      <c r="T41" s="31"/>
      <c r="U41" s="31"/>
      <c r="V41" s="31"/>
    </row>
    <row r="42" spans="1:22">
      <c r="C42" s="3" t="str">
        <f t="shared" si="2"/>
        <v>Kazočiūnaitė Sandra</v>
      </c>
      <c r="D42" s="45" t="s">
        <v>47</v>
      </c>
      <c r="E42" s="46">
        <v>415106</v>
      </c>
      <c r="F42" s="46">
        <v>6</v>
      </c>
      <c r="G42" s="47" t="s">
        <v>157</v>
      </c>
      <c r="H42" s="47" t="s">
        <v>158</v>
      </c>
      <c r="K42" t="s">
        <v>201</v>
      </c>
      <c r="L42" t="s">
        <v>47</v>
      </c>
      <c r="M42">
        <v>415103</v>
      </c>
      <c r="O42" s="31">
        <v>40</v>
      </c>
      <c r="P42" s="31">
        <v>100</v>
      </c>
      <c r="Q42" s="31"/>
      <c r="R42" s="31"/>
      <c r="S42" s="31"/>
      <c r="T42" s="31"/>
      <c r="U42" s="31"/>
      <c r="V42" s="31"/>
    </row>
    <row r="43" spans="1:22">
      <c r="C43" s="3" t="str">
        <f t="shared" si="2"/>
        <v>Kivaras Rytis</v>
      </c>
      <c r="D43" s="45" t="s">
        <v>47</v>
      </c>
      <c r="E43" s="46">
        <v>415107</v>
      </c>
      <c r="F43" s="46">
        <v>7</v>
      </c>
      <c r="G43" s="47" t="s">
        <v>159</v>
      </c>
      <c r="H43" s="47" t="s">
        <v>160</v>
      </c>
      <c r="K43" t="s">
        <v>202</v>
      </c>
      <c r="L43" t="s">
        <v>47</v>
      </c>
      <c r="M43">
        <v>415104</v>
      </c>
      <c r="O43" t="s">
        <v>136</v>
      </c>
      <c r="P43">
        <v>-1</v>
      </c>
    </row>
    <row r="44" spans="1:22">
      <c r="C44" s="3" t="str">
        <f t="shared" si="2"/>
        <v>Liudvinavičiūtė Girmantė</v>
      </c>
      <c r="D44" s="45" t="s">
        <v>47</v>
      </c>
      <c r="E44" s="46">
        <v>415108</v>
      </c>
      <c r="F44" s="46">
        <v>8</v>
      </c>
      <c r="G44" s="47" t="s">
        <v>161</v>
      </c>
      <c r="H44" s="47" t="s">
        <v>162</v>
      </c>
      <c r="K44" t="s">
        <v>219</v>
      </c>
      <c r="L44" t="s">
        <v>53</v>
      </c>
      <c r="M44">
        <v>415204</v>
      </c>
    </row>
    <row r="45" spans="1:22">
      <c r="C45" s="3" t="str">
        <f t="shared" si="2"/>
        <v>Masaitis Nojus</v>
      </c>
      <c r="D45" s="45" t="s">
        <v>47</v>
      </c>
      <c r="E45" s="46">
        <v>415109</v>
      </c>
      <c r="F45" s="46">
        <v>9</v>
      </c>
      <c r="G45" s="47" t="s">
        <v>133</v>
      </c>
      <c r="H45" s="47" t="s">
        <v>163</v>
      </c>
      <c r="K45" t="s">
        <v>220</v>
      </c>
      <c r="L45" t="s">
        <v>53</v>
      </c>
      <c r="M45">
        <v>415205</v>
      </c>
    </row>
    <row r="46" spans="1:22">
      <c r="C46" s="3" t="str">
        <f t="shared" si="2"/>
        <v>Mociejūnas Tomas</v>
      </c>
      <c r="D46" s="45" t="s">
        <v>47</v>
      </c>
      <c r="E46" s="46">
        <v>415110</v>
      </c>
      <c r="F46" s="46">
        <v>10</v>
      </c>
      <c r="G46" s="47" t="s">
        <v>52</v>
      </c>
      <c r="H46" s="47" t="s">
        <v>164</v>
      </c>
      <c r="K46" t="s">
        <v>203</v>
      </c>
      <c r="L46" t="s">
        <v>47</v>
      </c>
      <c r="M46">
        <v>415105</v>
      </c>
    </row>
    <row r="47" spans="1:22">
      <c r="C47" s="3" t="str">
        <f t="shared" si="2"/>
        <v>Ribinskas Rytis</v>
      </c>
      <c r="D47" s="45" t="s">
        <v>47</v>
      </c>
      <c r="E47" s="46">
        <v>415111</v>
      </c>
      <c r="F47" s="46">
        <v>11</v>
      </c>
      <c r="G47" s="47" t="s">
        <v>159</v>
      </c>
      <c r="H47" s="47" t="s">
        <v>165</v>
      </c>
      <c r="K47" t="s">
        <v>222</v>
      </c>
      <c r="L47" t="s">
        <v>53</v>
      </c>
      <c r="M47">
        <v>415207</v>
      </c>
    </row>
    <row r="48" spans="1:22">
      <c r="C48" s="3" t="str">
        <f t="shared" si="2"/>
        <v>Sasnauskaitė Inesa</v>
      </c>
      <c r="D48" s="45" t="s">
        <v>47</v>
      </c>
      <c r="E48" s="46">
        <v>415112</v>
      </c>
      <c r="F48" s="46">
        <v>12</v>
      </c>
      <c r="G48" s="47" t="s">
        <v>166</v>
      </c>
      <c r="H48" s="47" t="s">
        <v>167</v>
      </c>
      <c r="K48" t="s">
        <v>221</v>
      </c>
      <c r="L48" t="s">
        <v>53</v>
      </c>
      <c r="M48">
        <v>415206</v>
      </c>
    </row>
    <row r="49" spans="3:13">
      <c r="C49" s="3" t="str">
        <f t="shared" si="2"/>
        <v>Staniūnas Nerijus</v>
      </c>
      <c r="D49" s="45" t="s">
        <v>47</v>
      </c>
      <c r="E49" s="46">
        <v>415113</v>
      </c>
      <c r="F49" s="46">
        <v>13</v>
      </c>
      <c r="G49" s="47" t="s">
        <v>168</v>
      </c>
      <c r="H49" s="47" t="s">
        <v>169</v>
      </c>
      <c r="K49" t="s">
        <v>204</v>
      </c>
      <c r="L49" t="s">
        <v>47</v>
      </c>
      <c r="M49">
        <v>415106</v>
      </c>
    </row>
    <row r="50" spans="3:13">
      <c r="C50" s="3" t="str">
        <f t="shared" si="2"/>
        <v>Šeštavickas Aidas</v>
      </c>
      <c r="D50" s="45" t="s">
        <v>47</v>
      </c>
      <c r="E50" s="46">
        <v>415114</v>
      </c>
      <c r="F50" s="46">
        <v>14</v>
      </c>
      <c r="G50" s="47" t="s">
        <v>170</v>
      </c>
      <c r="H50" s="47" t="s">
        <v>171</v>
      </c>
      <c r="K50" t="s">
        <v>205</v>
      </c>
      <c r="L50" t="s">
        <v>47</v>
      </c>
      <c r="M50">
        <v>415107</v>
      </c>
    </row>
    <row r="51" spans="3:13">
      <c r="C51" s="3" t="str">
        <f t="shared" si="2"/>
        <v>Tamkevičiūtė Viktorija</v>
      </c>
      <c r="D51" s="45" t="s">
        <v>47</v>
      </c>
      <c r="E51" s="46">
        <v>415115</v>
      </c>
      <c r="F51" s="46">
        <v>15</v>
      </c>
      <c r="G51" s="47" t="s">
        <v>172</v>
      </c>
      <c r="H51" s="47" t="s">
        <v>173</v>
      </c>
      <c r="K51" t="s">
        <v>206</v>
      </c>
      <c r="L51" t="s">
        <v>47</v>
      </c>
      <c r="M51">
        <v>415108</v>
      </c>
    </row>
    <row r="52" spans="3:13">
      <c r="C52" s="3" t="str">
        <f t="shared" si="2"/>
        <v>Tanenavičiūtė Viktorija</v>
      </c>
      <c r="D52" s="45" t="s">
        <v>47</v>
      </c>
      <c r="E52" s="46">
        <v>415116</v>
      </c>
      <c r="F52" s="46">
        <v>16</v>
      </c>
      <c r="G52" s="47" t="s">
        <v>172</v>
      </c>
      <c r="H52" s="47" t="s">
        <v>174</v>
      </c>
      <c r="K52" t="s">
        <v>223</v>
      </c>
      <c r="L52" t="s">
        <v>53</v>
      </c>
      <c r="M52">
        <v>415208</v>
      </c>
    </row>
    <row r="53" spans="3:13">
      <c r="C53" s="3" t="str">
        <f t="shared" si="2"/>
        <v>Ulerytė Viktorija</v>
      </c>
      <c r="D53" s="45" t="s">
        <v>47</v>
      </c>
      <c r="E53" s="46">
        <v>415117</v>
      </c>
      <c r="F53" s="46">
        <v>17</v>
      </c>
      <c r="G53" s="47" t="s">
        <v>172</v>
      </c>
      <c r="H53" s="47" t="s">
        <v>175</v>
      </c>
      <c r="K53" t="s">
        <v>207</v>
      </c>
      <c r="L53" t="s">
        <v>47</v>
      </c>
      <c r="M53">
        <v>415109</v>
      </c>
    </row>
    <row r="54" spans="3:13">
      <c r="C54" s="3" t="str">
        <f t="shared" si="2"/>
        <v>Albavičius Aldas</v>
      </c>
      <c r="D54" s="45" t="s">
        <v>53</v>
      </c>
      <c r="E54" s="46">
        <v>415201</v>
      </c>
      <c r="F54" s="46">
        <v>1</v>
      </c>
      <c r="G54" s="47" t="s">
        <v>176</v>
      </c>
      <c r="H54" s="47" t="s">
        <v>177</v>
      </c>
      <c r="K54" t="s">
        <v>224</v>
      </c>
      <c r="L54" t="s">
        <v>53</v>
      </c>
      <c r="M54">
        <v>415209</v>
      </c>
    </row>
    <row r="55" spans="3:13">
      <c r="C55" s="3" t="str">
        <f t="shared" si="2"/>
        <v>Baležentytė Laura</v>
      </c>
      <c r="D55" s="45" t="s">
        <v>53</v>
      </c>
      <c r="E55" s="46">
        <v>415202</v>
      </c>
      <c r="F55" s="46">
        <v>2</v>
      </c>
      <c r="G55" s="47" t="s">
        <v>131</v>
      </c>
      <c r="H55" s="47" t="s">
        <v>178</v>
      </c>
      <c r="K55" t="s">
        <v>208</v>
      </c>
      <c r="L55" t="s">
        <v>47</v>
      </c>
      <c r="M55">
        <v>415110</v>
      </c>
    </row>
    <row r="56" spans="3:13">
      <c r="C56" s="3" t="str">
        <f t="shared" si="2"/>
        <v>Benedikaitė Samanta</v>
      </c>
      <c r="D56" s="45" t="s">
        <v>53</v>
      </c>
      <c r="E56" s="46">
        <v>415203</v>
      </c>
      <c r="F56" s="46">
        <v>3</v>
      </c>
      <c r="G56" s="47" t="s">
        <v>132</v>
      </c>
      <c r="H56" s="47" t="s">
        <v>179</v>
      </c>
      <c r="K56" t="s">
        <v>225</v>
      </c>
      <c r="L56" t="s">
        <v>53</v>
      </c>
      <c r="M56">
        <v>415210</v>
      </c>
    </row>
    <row r="57" spans="3:13">
      <c r="C57" s="3" t="str">
        <f t="shared" si="2"/>
        <v>Dzingelevičiūtė Gintarė</v>
      </c>
      <c r="D57" s="45" t="s">
        <v>53</v>
      </c>
      <c r="E57" s="46">
        <v>415204</v>
      </c>
      <c r="F57" s="46">
        <v>4</v>
      </c>
      <c r="G57" s="47" t="s">
        <v>180</v>
      </c>
      <c r="H57" s="47" t="s">
        <v>181</v>
      </c>
      <c r="K57" t="s">
        <v>226</v>
      </c>
      <c r="L57" t="s">
        <v>53</v>
      </c>
      <c r="M57">
        <v>415211</v>
      </c>
    </row>
    <row r="58" spans="3:13">
      <c r="C58" s="3" t="str">
        <f t="shared" si="2"/>
        <v>Karpavičius Rokas</v>
      </c>
      <c r="D58" s="45" t="s">
        <v>53</v>
      </c>
      <c r="E58" s="46">
        <v>415205</v>
      </c>
      <c r="F58" s="46">
        <v>5</v>
      </c>
      <c r="G58" s="47" t="s">
        <v>182</v>
      </c>
      <c r="H58" s="47" t="s">
        <v>183</v>
      </c>
      <c r="K58" t="s">
        <v>209</v>
      </c>
      <c r="L58" t="s">
        <v>47</v>
      </c>
      <c r="M58">
        <v>415111</v>
      </c>
    </row>
    <row r="59" spans="3:13">
      <c r="C59" s="3" t="str">
        <f t="shared" si="2"/>
        <v>Kavaliauskas Lukas</v>
      </c>
      <c r="D59" s="45" t="s">
        <v>53</v>
      </c>
      <c r="E59" s="46">
        <v>415206</v>
      </c>
      <c r="F59" s="46">
        <v>6</v>
      </c>
      <c r="G59" s="47" t="s">
        <v>49</v>
      </c>
      <c r="H59" s="47" t="s">
        <v>184</v>
      </c>
      <c r="K59" t="s">
        <v>210</v>
      </c>
      <c r="L59" t="s">
        <v>47</v>
      </c>
      <c r="M59">
        <v>415112</v>
      </c>
    </row>
    <row r="60" spans="3:13">
      <c r="C60" s="3" t="str">
        <f t="shared" si="2"/>
        <v>Kavaliauskas Airidas</v>
      </c>
      <c r="D60" s="45" t="s">
        <v>53</v>
      </c>
      <c r="E60" s="46">
        <v>415207</v>
      </c>
      <c r="F60" s="46">
        <v>7</v>
      </c>
      <c r="G60" s="47" t="s">
        <v>134</v>
      </c>
      <c r="H60" s="47" t="s">
        <v>184</v>
      </c>
      <c r="K60" t="s">
        <v>227</v>
      </c>
      <c r="L60" t="s">
        <v>53</v>
      </c>
      <c r="M60">
        <v>415212</v>
      </c>
    </row>
    <row r="61" spans="3:13">
      <c r="C61" s="3" t="str">
        <f t="shared" si="2"/>
        <v>Lukošiūtė Rosita</v>
      </c>
      <c r="D61" s="45" t="s">
        <v>53</v>
      </c>
      <c r="E61" s="46">
        <v>415208</v>
      </c>
      <c r="F61" s="46">
        <v>8</v>
      </c>
      <c r="G61" s="47" t="s">
        <v>185</v>
      </c>
      <c r="H61" s="47" t="s">
        <v>186</v>
      </c>
      <c r="K61" t="s">
        <v>211</v>
      </c>
      <c r="L61" t="s">
        <v>47</v>
      </c>
      <c r="M61">
        <v>415113</v>
      </c>
    </row>
    <row r="62" spans="3:13">
      <c r="C62" s="3" t="str">
        <f t="shared" si="2"/>
        <v>Maskeliūnaitė Minvydė</v>
      </c>
      <c r="D62" s="45" t="s">
        <v>53</v>
      </c>
      <c r="E62" s="46">
        <v>415209</v>
      </c>
      <c r="F62" s="46">
        <v>9</v>
      </c>
      <c r="G62" s="47" t="s">
        <v>187</v>
      </c>
      <c r="H62" s="47" t="s">
        <v>188</v>
      </c>
      <c r="K62" t="s">
        <v>212</v>
      </c>
      <c r="L62" t="s">
        <v>47</v>
      </c>
      <c r="M62">
        <v>415114</v>
      </c>
    </row>
    <row r="63" spans="3:13">
      <c r="C63" s="3" t="str">
        <f t="shared" si="2"/>
        <v>Petrelis Emilis</v>
      </c>
      <c r="D63" s="45" t="s">
        <v>53</v>
      </c>
      <c r="E63" s="46">
        <v>415210</v>
      </c>
      <c r="F63" s="46">
        <v>10</v>
      </c>
      <c r="G63" s="47" t="s">
        <v>189</v>
      </c>
      <c r="H63" s="47" t="s">
        <v>190</v>
      </c>
      <c r="K63" t="s">
        <v>228</v>
      </c>
      <c r="L63" t="s">
        <v>53</v>
      </c>
      <c r="M63">
        <v>415213</v>
      </c>
    </row>
    <row r="64" spans="3:13">
      <c r="C64" s="3" t="str">
        <f t="shared" si="2"/>
        <v>Pociūtė Jūratė</v>
      </c>
      <c r="D64" s="45" t="s">
        <v>53</v>
      </c>
      <c r="E64" s="46">
        <v>415211</v>
      </c>
      <c r="F64" s="46">
        <v>11</v>
      </c>
      <c r="G64" s="47" t="s">
        <v>191</v>
      </c>
      <c r="H64" s="47" t="s">
        <v>192</v>
      </c>
      <c r="K64" t="s">
        <v>229</v>
      </c>
      <c r="L64" t="s">
        <v>53</v>
      </c>
      <c r="M64">
        <v>415214</v>
      </c>
    </row>
    <row r="65" spans="3:13">
      <c r="C65" s="3" t="str">
        <f t="shared" si="2"/>
        <v>Skvarčiūtė Gerda</v>
      </c>
      <c r="D65" s="45" t="s">
        <v>53</v>
      </c>
      <c r="E65" s="46">
        <v>415212</v>
      </c>
      <c r="F65" s="46">
        <v>12</v>
      </c>
      <c r="G65" s="47" t="s">
        <v>193</v>
      </c>
      <c r="H65" s="47" t="s">
        <v>194</v>
      </c>
      <c r="K65" t="s">
        <v>213</v>
      </c>
      <c r="L65" t="s">
        <v>47</v>
      </c>
      <c r="M65">
        <v>415115</v>
      </c>
    </row>
    <row r="66" spans="3:13">
      <c r="C66" s="3" t="str">
        <f t="shared" si="2"/>
        <v>Štarkus Vladas</v>
      </c>
      <c r="D66" s="45" t="s">
        <v>53</v>
      </c>
      <c r="E66" s="46">
        <v>415213</v>
      </c>
      <c r="F66" s="46">
        <v>13</v>
      </c>
      <c r="G66" s="47" t="s">
        <v>195</v>
      </c>
      <c r="H66" s="47" t="s">
        <v>196</v>
      </c>
      <c r="K66" t="s">
        <v>214</v>
      </c>
      <c r="L66" t="s">
        <v>47</v>
      </c>
      <c r="M66">
        <v>415116</v>
      </c>
    </row>
    <row r="67" spans="3:13">
      <c r="C67" s="3" t="str">
        <f t="shared" si="2"/>
        <v>Tamašauskas Lukas</v>
      </c>
      <c r="D67" s="45" t="s">
        <v>53</v>
      </c>
      <c r="E67" s="46">
        <v>415214</v>
      </c>
      <c r="F67" s="46">
        <v>14</v>
      </c>
      <c r="G67" s="47" t="s">
        <v>49</v>
      </c>
      <c r="H67" s="47" t="s">
        <v>197</v>
      </c>
      <c r="K67" t="s">
        <v>230</v>
      </c>
      <c r="L67" t="s">
        <v>53</v>
      </c>
      <c r="M67">
        <v>415215</v>
      </c>
    </row>
    <row r="68" spans="3:13">
      <c r="C68" s="3" t="str">
        <f t="shared" si="2"/>
        <v>Trakimavičiūtė Silvija</v>
      </c>
      <c r="D68" s="45" t="s">
        <v>53</v>
      </c>
      <c r="E68" s="46">
        <v>415215</v>
      </c>
      <c r="F68" s="46">
        <v>15</v>
      </c>
      <c r="G68" s="47" t="s">
        <v>135</v>
      </c>
      <c r="H68" s="47" t="s">
        <v>198</v>
      </c>
      <c r="K68" t="s">
        <v>215</v>
      </c>
      <c r="L68" t="s">
        <v>47</v>
      </c>
      <c r="M68">
        <v>415117</v>
      </c>
    </row>
  </sheetData>
  <sortState ref="K37:M68">
    <sortCondition ref="K3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4"/>
  <sheetViews>
    <sheetView zoomScaleNormal="100" workbookViewId="0">
      <pane xSplit="8" ySplit="2" topLeftCell="I3" activePane="bottomRight" state="frozen"/>
      <selection activeCell="A13" sqref="A13:XFD23"/>
      <selection pane="topRight" activeCell="A13" sqref="A13:XFD23"/>
      <selection pane="bottomLeft" activeCell="A13" sqref="A13:XFD23"/>
      <selection pane="bottomRight" activeCell="A13" sqref="A13:XFD23"/>
    </sheetView>
  </sheetViews>
  <sheetFormatPr defaultRowHeight="15"/>
  <cols>
    <col min="1" max="1" width="5" style="12" customWidth="1"/>
    <col min="2" max="2" width="9.42578125" style="12" customWidth="1"/>
    <col min="3" max="3" width="7.140625" style="12" customWidth="1"/>
    <col min="4" max="4" width="11.28515625" style="14" bestFit="1" customWidth="1"/>
    <col min="5" max="5" width="14" style="14" bestFit="1" customWidth="1"/>
    <col min="6" max="6" width="4.5703125" style="12" bestFit="1" customWidth="1"/>
    <col min="7" max="8" width="3" style="12" customWidth="1"/>
    <col min="9" max="46" width="4.42578125" customWidth="1"/>
    <col min="47" max="48" width="7.42578125" customWidth="1"/>
    <col min="49" max="49" width="16.7109375" customWidth="1"/>
    <col min="50" max="59" width="7.7109375" customWidth="1"/>
    <col min="60" max="66" width="7.85546875" customWidth="1"/>
  </cols>
  <sheetData>
    <row r="1" spans="1:66">
      <c r="A1" s="15" t="s">
        <v>146</v>
      </c>
      <c r="I1" s="43">
        <v>1</v>
      </c>
      <c r="J1" s="43">
        <v>1</v>
      </c>
      <c r="K1" s="43">
        <v>1</v>
      </c>
      <c r="L1" s="43">
        <v>1</v>
      </c>
      <c r="M1" s="43">
        <v>1</v>
      </c>
      <c r="N1" s="43">
        <v>1</v>
      </c>
      <c r="O1" s="43">
        <v>1</v>
      </c>
      <c r="P1" s="43">
        <v>1</v>
      </c>
      <c r="Q1" s="43">
        <v>1</v>
      </c>
      <c r="R1" s="43">
        <v>1</v>
      </c>
      <c r="S1" s="43">
        <v>2</v>
      </c>
      <c r="T1" s="43">
        <v>1</v>
      </c>
      <c r="U1" s="43">
        <v>1</v>
      </c>
      <c r="V1" s="43">
        <v>1</v>
      </c>
      <c r="W1" s="43">
        <v>1</v>
      </c>
      <c r="X1" s="43">
        <v>1</v>
      </c>
      <c r="Y1" s="43">
        <v>1</v>
      </c>
      <c r="Z1" s="43">
        <v>1</v>
      </c>
      <c r="AA1" s="43">
        <v>1</v>
      </c>
      <c r="AB1" s="43">
        <v>1</v>
      </c>
      <c r="AC1" s="43">
        <v>1</v>
      </c>
      <c r="AD1" s="43">
        <v>1</v>
      </c>
      <c r="AE1" s="43">
        <v>1</v>
      </c>
      <c r="AF1" s="43">
        <v>1</v>
      </c>
      <c r="AG1" s="43">
        <v>1</v>
      </c>
      <c r="AH1" s="43">
        <v>1</v>
      </c>
      <c r="AI1" s="43">
        <v>1</v>
      </c>
      <c r="AJ1" s="43">
        <v>1</v>
      </c>
      <c r="AK1" s="43">
        <v>1</v>
      </c>
      <c r="AL1" s="43">
        <v>1</v>
      </c>
      <c r="AM1" s="43">
        <v>1</v>
      </c>
      <c r="AN1" s="43">
        <v>1</v>
      </c>
      <c r="AO1" s="43">
        <v>2</v>
      </c>
      <c r="AP1" s="43">
        <v>1</v>
      </c>
      <c r="AQ1" s="43">
        <v>1</v>
      </c>
      <c r="AR1" s="43">
        <v>1</v>
      </c>
      <c r="AS1" s="43">
        <v>1</v>
      </c>
      <c r="AT1" s="43">
        <v>1</v>
      </c>
      <c r="AU1" s="16"/>
      <c r="AV1" s="17"/>
      <c r="AW1" s="18"/>
      <c r="AX1" s="53" t="s">
        <v>18</v>
      </c>
      <c r="AY1" s="53"/>
      <c r="AZ1" s="53"/>
      <c r="BA1" s="53"/>
      <c r="BB1" s="53"/>
      <c r="BC1" s="53"/>
      <c r="BD1" s="53"/>
      <c r="BE1" s="53"/>
      <c r="BF1" s="53"/>
      <c r="BG1" s="53"/>
      <c r="BH1" s="54" t="s">
        <v>19</v>
      </c>
      <c r="BI1" s="55"/>
      <c r="BJ1" s="56"/>
      <c r="BK1" s="56"/>
      <c r="BL1" s="56"/>
      <c r="BM1" s="56"/>
      <c r="BN1" s="18"/>
    </row>
    <row r="2" spans="1:66" ht="35.25" customHeight="1">
      <c r="A2" s="13" t="s">
        <v>7</v>
      </c>
      <c r="B2" s="13" t="s">
        <v>41</v>
      </c>
      <c r="C2" s="13" t="s">
        <v>42</v>
      </c>
      <c r="D2" s="10" t="s">
        <v>43</v>
      </c>
      <c r="E2" s="10" t="s">
        <v>44</v>
      </c>
      <c r="F2" s="13" t="s">
        <v>2</v>
      </c>
      <c r="G2" s="13" t="s">
        <v>45</v>
      </c>
      <c r="H2" s="13" t="s">
        <v>46</v>
      </c>
      <c r="I2" s="44" t="s">
        <v>68</v>
      </c>
      <c r="J2" s="44" t="s">
        <v>69</v>
      </c>
      <c r="K2" s="44" t="s">
        <v>70</v>
      </c>
      <c r="L2" s="44" t="s">
        <v>71</v>
      </c>
      <c r="M2" s="44" t="s">
        <v>72</v>
      </c>
      <c r="N2" s="44" t="s">
        <v>73</v>
      </c>
      <c r="O2" s="44" t="s">
        <v>74</v>
      </c>
      <c r="P2" s="44" t="s">
        <v>75</v>
      </c>
      <c r="Q2" s="44" t="s">
        <v>76</v>
      </c>
      <c r="R2" s="44" t="s">
        <v>77</v>
      </c>
      <c r="S2" s="44" t="s">
        <v>78</v>
      </c>
      <c r="T2" s="44" t="s">
        <v>79</v>
      </c>
      <c r="U2" s="44" t="s">
        <v>80</v>
      </c>
      <c r="V2" s="44" t="s">
        <v>81</v>
      </c>
      <c r="W2" s="44" t="s">
        <v>82</v>
      </c>
      <c r="X2" s="44" t="s">
        <v>83</v>
      </c>
      <c r="Y2" s="44" t="s">
        <v>84</v>
      </c>
      <c r="Z2" s="44" t="s">
        <v>85</v>
      </c>
      <c r="AA2" s="44" t="s">
        <v>86</v>
      </c>
      <c r="AB2" s="44" t="s">
        <v>87</v>
      </c>
      <c r="AC2" s="44" t="s">
        <v>88</v>
      </c>
      <c r="AD2" s="44" t="s">
        <v>89</v>
      </c>
      <c r="AE2" s="44" t="s">
        <v>90</v>
      </c>
      <c r="AF2" s="44" t="s">
        <v>91</v>
      </c>
      <c r="AG2" s="44" t="s">
        <v>92</v>
      </c>
      <c r="AH2" s="44" t="s">
        <v>93</v>
      </c>
      <c r="AI2" s="44" t="s">
        <v>94</v>
      </c>
      <c r="AJ2" s="44" t="s">
        <v>95</v>
      </c>
      <c r="AK2" s="44" t="s">
        <v>96</v>
      </c>
      <c r="AL2" s="44" t="s">
        <v>97</v>
      </c>
      <c r="AM2" s="44" t="s">
        <v>98</v>
      </c>
      <c r="AN2" s="44" t="s">
        <v>99</v>
      </c>
      <c r="AO2" s="44" t="s">
        <v>100</v>
      </c>
      <c r="AP2" s="44" t="s">
        <v>101</v>
      </c>
      <c r="AQ2" s="44" t="s">
        <v>102</v>
      </c>
      <c r="AR2" s="44" t="s">
        <v>103</v>
      </c>
      <c r="AS2" s="44" t="s">
        <v>104</v>
      </c>
      <c r="AT2" s="44" t="s">
        <v>105</v>
      </c>
      <c r="AU2" s="57" t="s">
        <v>4</v>
      </c>
      <c r="AV2" s="58"/>
      <c r="AW2" s="19" t="s">
        <v>5</v>
      </c>
      <c r="AX2" s="51" t="s">
        <v>20</v>
      </c>
      <c r="AY2" s="52"/>
      <c r="AZ2" s="51" t="s">
        <v>21</v>
      </c>
      <c r="BA2" s="52"/>
      <c r="BB2" s="51" t="s">
        <v>22</v>
      </c>
      <c r="BC2" s="52"/>
      <c r="BD2" s="51" t="s">
        <v>23</v>
      </c>
      <c r="BE2" s="52"/>
      <c r="BF2" s="51" t="s">
        <v>24</v>
      </c>
      <c r="BG2" s="52"/>
      <c r="BH2" s="51" t="s">
        <v>25</v>
      </c>
      <c r="BI2" s="52"/>
      <c r="BJ2" s="51" t="s">
        <v>26</v>
      </c>
      <c r="BK2" s="52"/>
      <c r="BL2" s="51" t="s">
        <v>27</v>
      </c>
      <c r="BM2" s="52"/>
      <c r="BN2" s="19" t="s">
        <v>126</v>
      </c>
    </row>
    <row r="3" spans="1:66">
      <c r="A3" s="45" t="s">
        <v>47</v>
      </c>
      <c r="B3" s="46">
        <v>415101</v>
      </c>
      <c r="C3" s="46">
        <v>1</v>
      </c>
      <c r="D3" s="47" t="s">
        <v>147</v>
      </c>
      <c r="E3" s="47" t="s">
        <v>148</v>
      </c>
      <c r="F3" s="48" t="s">
        <v>48</v>
      </c>
      <c r="G3" s="48"/>
      <c r="H3" s="48"/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2</v>
      </c>
      <c r="T3" s="4">
        <v>0</v>
      </c>
      <c r="U3" s="4">
        <v>1</v>
      </c>
      <c r="V3" s="4">
        <v>1</v>
      </c>
      <c r="W3" s="4">
        <v>1</v>
      </c>
      <c r="X3" s="4">
        <v>0</v>
      </c>
      <c r="Y3" s="4">
        <v>1</v>
      </c>
      <c r="Z3" s="4">
        <v>1</v>
      </c>
      <c r="AA3" s="4">
        <v>1</v>
      </c>
      <c r="AB3" s="4">
        <v>1</v>
      </c>
      <c r="AC3" s="4">
        <v>0</v>
      </c>
      <c r="AD3" s="4">
        <v>0</v>
      </c>
      <c r="AE3" s="4">
        <v>0</v>
      </c>
      <c r="AF3" s="4">
        <v>1</v>
      </c>
      <c r="AG3" s="4">
        <v>1</v>
      </c>
      <c r="AH3" s="4">
        <v>1</v>
      </c>
      <c r="AI3" s="4">
        <v>0</v>
      </c>
      <c r="AJ3" s="4">
        <v>0</v>
      </c>
      <c r="AK3" s="4">
        <v>1</v>
      </c>
      <c r="AL3" s="4">
        <v>1</v>
      </c>
      <c r="AM3" s="4">
        <v>1</v>
      </c>
      <c r="AN3" s="4">
        <v>1</v>
      </c>
      <c r="AO3" s="4">
        <v>0</v>
      </c>
      <c r="AP3" s="4">
        <v>1</v>
      </c>
      <c r="AQ3" s="4">
        <v>1</v>
      </c>
      <c r="AR3" s="4">
        <v>1</v>
      </c>
      <c r="AS3" s="4">
        <v>1</v>
      </c>
      <c r="AT3" s="4">
        <v>0</v>
      </c>
      <c r="AU3" s="20">
        <f>IF((COUNTA(I3:AT3))&gt;0,(SUM(I3:AT3)), "Tuščias")</f>
        <v>30</v>
      </c>
      <c r="AV3" s="21">
        <f>IF((COUNTA(I3:AT3))&gt;0,(AU3/40 ), "Tuščias")</f>
        <v>0.75</v>
      </c>
      <c r="AW3" s="21" t="str">
        <f t="shared" ref="AW3:AW34" si="0">IF(AU3&lt;=10,"Nepatenkinamas",IF(AU3&lt;=20,"Patenkinamas", IF(AU3&lt;=34,"Pagrindinis", IF(AU3&lt;=40, "Aukštesnysis", "Neatliko")) ))</f>
        <v>Pagrindinis</v>
      </c>
      <c r="AX3" s="20">
        <f>IF((COUNTA(I3:AT3))&gt;0,(I3+J3+K3+L3+M3+N3+O3+P3+Q3+T3+V3+W3+X3+AJ3), "Tuščias")</f>
        <v>11</v>
      </c>
      <c r="AY3" s="21">
        <f>IF((COUNTA(I3:AT3))&gt;0,(AX3/14), "Tuščias")</f>
        <v>0.7857142857142857</v>
      </c>
      <c r="AZ3" s="20">
        <f>IF((COUNTA(I3:AT3))&gt;0,(Y3+Z3+AA3+AC3), "Tuščias")</f>
        <v>3</v>
      </c>
      <c r="BA3" s="21">
        <f>IF((COUNTA(I3:AT3))&gt;0,(AZ3/4), "Tuščias")</f>
        <v>0.75</v>
      </c>
      <c r="BB3" s="20">
        <f>IF((COUNTA(I3:AT3))&gt;0,(U3+AD3+AE3+AF3+AG3+AH3+AI3+AK3+AL3+AO3+AQ3+AR3), "Tuščias")</f>
        <v>8</v>
      </c>
      <c r="BC3" s="21">
        <f>IF((COUNTA(I3:AT3))&gt;0,(BB3/13), "Tuščias")</f>
        <v>0.61538461538461542</v>
      </c>
      <c r="BD3" s="20">
        <f xml:space="preserve"> IF((COUNTA(I3:AT3))&gt;0,(AN3+AS3), "Tuščias")</f>
        <v>2</v>
      </c>
      <c r="BE3" s="21">
        <f>IF((COUNTA(I3:AT3))&gt;0,(BD3/2), "Tuščias")</f>
        <v>1</v>
      </c>
      <c r="BF3" s="20">
        <f xml:space="preserve"> IF((COUNTA(I3:AT3))&gt;0,(R3+S3+AB3+AM3+AP3+AT3), "Tuščias")</f>
        <v>6</v>
      </c>
      <c r="BG3" s="21">
        <f>IF((COUNTA(I3:AT3))&gt;0,(BF3/7), "Tuščias")</f>
        <v>0.8571428571428571</v>
      </c>
      <c r="BH3" s="20">
        <f xml:space="preserve"> IF((COUNTA(I3:AT3))&gt;0,(K3+L3+M3+N3+O3+Q3+W3+AE3+AG3+AH3+AL3), "Tuščias")</f>
        <v>10</v>
      </c>
      <c r="BI3" s="21">
        <f>IF((COUNTA(I3:AT3))&gt;0,(BH3/11), "Tuščias")</f>
        <v>0.90909090909090906</v>
      </c>
      <c r="BJ3" s="20">
        <f>IF((COUNTA(I3:AT3))&gt;0,(I3+J3+P3+S3+T3+U3+V3+X3+Y3+AC3+AD3+AF3+AI3+AJ3+AK3+AN3+AQ3+AR3), "Tuščias")</f>
        <v>13</v>
      </c>
      <c r="BK3" s="21">
        <f>IF((COUNTA(I3:AT3))&gt;0,(BJ3/19), "Tuščias")</f>
        <v>0.68421052631578949</v>
      </c>
      <c r="BL3" s="20">
        <f>IF((COUNTA(I3:AT3))&gt;0,(R3+Z3+AA3+AB3+AM3+AO3+AP3+AS3+AT3), "Tuščias")</f>
        <v>7</v>
      </c>
      <c r="BM3" s="21">
        <f>IF((COUNTA(I3:AT3))&gt;0,(BL3/10), "Tuščias")</f>
        <v>0.7</v>
      </c>
      <c r="BN3" s="20">
        <f>IF(AU3&lt;=12,1,IF(AU3&lt;=16,2, IF(AU3&lt;=19,3, IF(AU3&lt;=22,4,  IF(AU3&lt;=24,5,  IF(AU3&lt;=27,6,  IF(AU3&lt;=29,7,  IF(AU3&lt;=32,8,  IF(AU3&lt;=35,9,  IF(AU3&lt;=40,10, "Tuščias"))))))))))</f>
        <v>8</v>
      </c>
    </row>
    <row r="4" spans="1:66">
      <c r="A4" s="45" t="s">
        <v>47</v>
      </c>
      <c r="B4" s="46">
        <v>415102</v>
      </c>
      <c r="C4" s="46">
        <v>2</v>
      </c>
      <c r="D4" s="47" t="s">
        <v>149</v>
      </c>
      <c r="E4" s="47" t="s">
        <v>150</v>
      </c>
      <c r="F4" s="48" t="s">
        <v>51</v>
      </c>
      <c r="G4" s="48"/>
      <c r="H4" s="48"/>
      <c r="I4" s="4">
        <v>1</v>
      </c>
      <c r="J4" s="4">
        <v>1</v>
      </c>
      <c r="K4" s="4">
        <v>0</v>
      </c>
      <c r="L4" s="4">
        <v>0</v>
      </c>
      <c r="M4" s="4">
        <v>0</v>
      </c>
      <c r="N4" s="4">
        <v>1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1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20">
        <f>IF((COUNTA(I4:AT4))&gt;0,(SUM(I4:AT4)), "Tuščias")</f>
        <v>6</v>
      </c>
      <c r="AV4" s="21">
        <f t="shared" ref="AV4:AV34" si="1">IF((COUNTA(I4:AT4))&gt;0,(AU4/40 ), "Tuščias")</f>
        <v>0.15</v>
      </c>
      <c r="AW4" s="21" t="str">
        <f t="shared" si="0"/>
        <v>Nepatenkinamas</v>
      </c>
      <c r="AX4" s="20">
        <f t="shared" ref="AX4:AX34" si="2">IF((COUNTA(I4:AT4))&gt;0,(I4+J4+K4+L4+M4+N4+O4+P4+Q4+T4+V4+W4+X4+AJ4), "Tuščias")</f>
        <v>3</v>
      </c>
      <c r="AY4" s="21">
        <f t="shared" ref="AY4:AY34" si="3">IF((COUNTA(I4:AT4))&gt;0,(AX4/14), "Tuščias")</f>
        <v>0.21428571428571427</v>
      </c>
      <c r="AZ4" s="20">
        <f t="shared" ref="AZ4:AZ34" si="4">IF((COUNTA(I4:AT4))&gt;0,(Y4+Z4+AA4+AC4), "Tuščias")</f>
        <v>0</v>
      </c>
      <c r="BA4" s="21">
        <f t="shared" ref="BA4:BA34" si="5">IF((COUNTA(I4:AT4))&gt;0,(AZ4/4), "Tuščias")</f>
        <v>0</v>
      </c>
      <c r="BB4" s="20">
        <f t="shared" ref="BB4:BB34" si="6">IF((COUNTA(I4:AT4))&gt;0,(U4+AD4+AE4+AF4+AG4+AH4+AI4+AK4+AL4+AO4+AQ4+AR4), "Tuščias")</f>
        <v>3</v>
      </c>
      <c r="BC4" s="21">
        <f t="shared" ref="BC4:BC34" si="7">IF((COUNTA(I4:AT4))&gt;0,(BB4/13), "Tuščias")</f>
        <v>0.23076923076923078</v>
      </c>
      <c r="BD4" s="20">
        <f t="shared" ref="BD4:BD34" si="8" xml:space="preserve"> IF((COUNTA(I4:AT4))&gt;0,(AN4+AS4), "Tuščias")</f>
        <v>0</v>
      </c>
      <c r="BE4" s="21">
        <f t="shared" ref="BE4:BE34" si="9">IF((COUNTA(I4:AT4))&gt;0,(BD4/2), "Tuščias")</f>
        <v>0</v>
      </c>
      <c r="BF4" s="20">
        <f t="shared" ref="BF4:BF34" si="10" xml:space="preserve"> IF((COUNTA(I4:AT4))&gt;0,(R4+S4+AB4+AM4+AP4+AT4), "Tuščias")</f>
        <v>0</v>
      </c>
      <c r="BG4" s="21">
        <f t="shared" ref="BG4:BG34" si="11">IF((COUNTA(I4:AT4))&gt;0,(BF4/7), "Tuščias")</f>
        <v>0</v>
      </c>
      <c r="BH4" s="20">
        <f t="shared" ref="BH4:BH34" si="12" xml:space="preserve"> IF((COUNTA(I4:AT4))&gt;0,(K4+L4+M4+N4+O4+Q4+W4+AE4+AG4+AH4+AL4), "Tuščias")</f>
        <v>1</v>
      </c>
      <c r="BI4" s="21">
        <f t="shared" ref="BI4:BI34" si="13">IF((COUNTA(I4:AT4))&gt;0,(BH4/11), "Tuščias")</f>
        <v>9.0909090909090912E-2</v>
      </c>
      <c r="BJ4" s="20">
        <f t="shared" ref="BJ4:BJ34" si="14">IF((COUNTA(I4:AT4))&gt;0,(I4+J4+P4+S4+T4+U4+V4+X4+Y4+AC4+AD4+AF4+AI4+AJ4+AK4+AN4+AQ4+AR4), "Tuščias")</f>
        <v>5</v>
      </c>
      <c r="BK4" s="21">
        <f t="shared" ref="BK4:BK34" si="15">IF((COUNTA(I4:AT4))&gt;0,(BJ4/19), "Tuščias")</f>
        <v>0.26315789473684209</v>
      </c>
      <c r="BL4" s="20">
        <f t="shared" ref="BL4:BL34" si="16">IF((COUNTA(I4:AT4))&gt;0,(R4+Z4+AA4+AB4+AM4+AO4+AP4+AS4+AT4), "Tuščias")</f>
        <v>0</v>
      </c>
      <c r="BM4" s="21">
        <f t="shared" ref="BM4:BM34" si="17">IF((COUNTA(I4:AT4))&gt;0,(BL4/10), "Tuščias")</f>
        <v>0</v>
      </c>
      <c r="BN4" s="20">
        <f t="shared" ref="BN4:BN34" si="18">IF(AU4&lt;=12,1,IF(AU4&lt;=16,2, IF(AU4&lt;=19,3, IF(AU4&lt;=22,4,  IF(AU4&lt;=24,5,  IF(AU4&lt;=27,6,  IF(AU4&lt;=29,7,  IF(AU4&lt;=32,8,  IF(AU4&lt;=35,9,  IF(AU4&lt;=40,10, "Tuščias"))))))))))</f>
        <v>1</v>
      </c>
    </row>
    <row r="5" spans="1:66">
      <c r="A5" s="45" t="s">
        <v>47</v>
      </c>
      <c r="B5" s="46">
        <v>415103</v>
      </c>
      <c r="C5" s="46">
        <v>3</v>
      </c>
      <c r="D5" s="47" t="s">
        <v>151</v>
      </c>
      <c r="E5" s="47" t="s">
        <v>152</v>
      </c>
      <c r="F5" s="48" t="s">
        <v>51</v>
      </c>
      <c r="G5" s="48"/>
      <c r="H5" s="48"/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2</v>
      </c>
      <c r="T5" s="4">
        <v>0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0</v>
      </c>
      <c r="AD5" s="4">
        <v>1</v>
      </c>
      <c r="AE5" s="4">
        <v>1</v>
      </c>
      <c r="AF5" s="4">
        <v>1</v>
      </c>
      <c r="AG5" s="4">
        <v>1</v>
      </c>
      <c r="AH5" s="4">
        <v>0</v>
      </c>
      <c r="AI5" s="4">
        <v>0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0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20">
        <f t="shared" ref="AU5:AU34" si="19">IF((COUNTA(I5:AT5))&gt;0,(SUM(I5:AT5)), "Tuščias")</f>
        <v>34</v>
      </c>
      <c r="AV5" s="21">
        <f t="shared" si="1"/>
        <v>0.85</v>
      </c>
      <c r="AW5" s="21" t="str">
        <f t="shared" si="0"/>
        <v>Pagrindinis</v>
      </c>
      <c r="AX5" s="20">
        <f t="shared" si="2"/>
        <v>13</v>
      </c>
      <c r="AY5" s="21">
        <f t="shared" si="3"/>
        <v>0.9285714285714286</v>
      </c>
      <c r="AZ5" s="20">
        <f t="shared" si="4"/>
        <v>3</v>
      </c>
      <c r="BA5" s="21">
        <f t="shared" si="5"/>
        <v>0.75</v>
      </c>
      <c r="BB5" s="20">
        <f t="shared" si="6"/>
        <v>9</v>
      </c>
      <c r="BC5" s="21">
        <f t="shared" si="7"/>
        <v>0.69230769230769229</v>
      </c>
      <c r="BD5" s="20">
        <f t="shared" si="8"/>
        <v>2</v>
      </c>
      <c r="BE5" s="21">
        <f t="shared" si="9"/>
        <v>1</v>
      </c>
      <c r="BF5" s="20">
        <f t="shared" si="10"/>
        <v>7</v>
      </c>
      <c r="BG5" s="21">
        <f t="shared" si="11"/>
        <v>1</v>
      </c>
      <c r="BH5" s="20">
        <f t="shared" si="12"/>
        <v>10</v>
      </c>
      <c r="BI5" s="21">
        <f t="shared" si="13"/>
        <v>0.90909090909090906</v>
      </c>
      <c r="BJ5" s="20">
        <f t="shared" si="14"/>
        <v>16</v>
      </c>
      <c r="BK5" s="21">
        <f t="shared" si="15"/>
        <v>0.84210526315789469</v>
      </c>
      <c r="BL5" s="20">
        <f t="shared" si="16"/>
        <v>8</v>
      </c>
      <c r="BM5" s="21">
        <f t="shared" si="17"/>
        <v>0.8</v>
      </c>
      <c r="BN5" s="20">
        <f t="shared" si="18"/>
        <v>9</v>
      </c>
    </row>
    <row r="6" spans="1:66">
      <c r="A6" s="45" t="s">
        <v>47</v>
      </c>
      <c r="B6" s="46">
        <v>415104</v>
      </c>
      <c r="C6" s="46">
        <v>4</v>
      </c>
      <c r="D6" s="47" t="s">
        <v>153</v>
      </c>
      <c r="E6" s="47" t="s">
        <v>154</v>
      </c>
      <c r="F6" s="48" t="s">
        <v>51</v>
      </c>
      <c r="G6" s="48"/>
      <c r="H6" s="48"/>
      <c r="I6" s="4">
        <v>1</v>
      </c>
      <c r="J6" s="4">
        <v>1</v>
      </c>
      <c r="K6" s="4">
        <v>0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1</v>
      </c>
      <c r="Z6" s="4">
        <v>1</v>
      </c>
      <c r="AA6" s="4">
        <v>1</v>
      </c>
      <c r="AB6" s="4">
        <v>1</v>
      </c>
      <c r="AC6" s="4">
        <v>0</v>
      </c>
      <c r="AD6" s="4">
        <v>1</v>
      </c>
      <c r="AE6" s="4">
        <v>0</v>
      </c>
      <c r="AF6" s="4">
        <v>0</v>
      </c>
      <c r="AG6" s="4">
        <v>1</v>
      </c>
      <c r="AH6" s="4">
        <v>1</v>
      </c>
      <c r="AI6" s="4">
        <v>0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1</v>
      </c>
      <c r="AT6" s="4">
        <v>0</v>
      </c>
      <c r="AU6" s="20">
        <f t="shared" si="19"/>
        <v>25</v>
      </c>
      <c r="AV6" s="21">
        <f t="shared" si="1"/>
        <v>0.625</v>
      </c>
      <c r="AW6" s="21" t="str">
        <f t="shared" si="0"/>
        <v>Pagrindinis</v>
      </c>
      <c r="AX6" s="20">
        <f t="shared" si="2"/>
        <v>10</v>
      </c>
      <c r="AY6" s="21">
        <f t="shared" si="3"/>
        <v>0.7142857142857143</v>
      </c>
      <c r="AZ6" s="20">
        <f t="shared" si="4"/>
        <v>3</v>
      </c>
      <c r="BA6" s="21">
        <f t="shared" si="5"/>
        <v>0.75</v>
      </c>
      <c r="BB6" s="20">
        <f t="shared" si="6"/>
        <v>6</v>
      </c>
      <c r="BC6" s="21">
        <f t="shared" si="7"/>
        <v>0.46153846153846156</v>
      </c>
      <c r="BD6" s="20">
        <f t="shared" si="8"/>
        <v>2</v>
      </c>
      <c r="BE6" s="21">
        <f t="shared" si="9"/>
        <v>1</v>
      </c>
      <c r="BF6" s="20">
        <f t="shared" si="10"/>
        <v>4</v>
      </c>
      <c r="BG6" s="21">
        <f t="shared" si="11"/>
        <v>0.5714285714285714</v>
      </c>
      <c r="BH6" s="20">
        <f t="shared" si="12"/>
        <v>9</v>
      </c>
      <c r="BI6" s="21">
        <f t="shared" si="13"/>
        <v>0.81818181818181823</v>
      </c>
      <c r="BJ6" s="20">
        <f t="shared" si="14"/>
        <v>9</v>
      </c>
      <c r="BK6" s="21">
        <f t="shared" si="15"/>
        <v>0.47368421052631576</v>
      </c>
      <c r="BL6" s="20">
        <f t="shared" si="16"/>
        <v>7</v>
      </c>
      <c r="BM6" s="21">
        <f t="shared" si="17"/>
        <v>0.7</v>
      </c>
      <c r="BN6" s="20">
        <f t="shared" si="18"/>
        <v>6</v>
      </c>
    </row>
    <row r="7" spans="1:66">
      <c r="A7" s="45" t="s">
        <v>47</v>
      </c>
      <c r="B7" s="46">
        <v>415105</v>
      </c>
      <c r="C7" s="46">
        <v>5</v>
      </c>
      <c r="D7" s="47" t="s">
        <v>155</v>
      </c>
      <c r="E7" s="47" t="s">
        <v>156</v>
      </c>
      <c r="F7" s="48" t="s">
        <v>48</v>
      </c>
      <c r="G7" s="48"/>
      <c r="H7" s="48"/>
      <c r="I7" s="4">
        <v>1</v>
      </c>
      <c r="J7" s="4">
        <v>1</v>
      </c>
      <c r="K7" s="4">
        <v>0</v>
      </c>
      <c r="L7" s="4">
        <v>1</v>
      </c>
      <c r="M7" s="4">
        <v>1</v>
      </c>
      <c r="N7" s="4">
        <v>1</v>
      </c>
      <c r="O7" s="4">
        <v>0</v>
      </c>
      <c r="P7" s="4">
        <v>1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1</v>
      </c>
      <c r="W7" s="4">
        <v>0</v>
      </c>
      <c r="X7" s="4">
        <v>0</v>
      </c>
      <c r="Y7" s="4">
        <v>0</v>
      </c>
      <c r="Z7" s="4">
        <v>1</v>
      </c>
      <c r="AA7" s="4">
        <v>1</v>
      </c>
      <c r="AB7" s="4">
        <v>1</v>
      </c>
      <c r="AC7" s="4">
        <v>0</v>
      </c>
      <c r="AD7" s="4">
        <v>1</v>
      </c>
      <c r="AE7" s="4">
        <v>0</v>
      </c>
      <c r="AF7" s="4">
        <v>0</v>
      </c>
      <c r="AG7" s="4">
        <v>1</v>
      </c>
      <c r="AH7" s="4">
        <v>0</v>
      </c>
      <c r="AI7" s="4">
        <v>0</v>
      </c>
      <c r="AJ7" s="4">
        <v>0</v>
      </c>
      <c r="AK7" s="4">
        <v>1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  <c r="AT7" s="4">
        <v>0</v>
      </c>
      <c r="AU7" s="20">
        <f t="shared" si="19"/>
        <v>15</v>
      </c>
      <c r="AV7" s="21">
        <f t="shared" si="1"/>
        <v>0.375</v>
      </c>
      <c r="AW7" s="21" t="str">
        <f t="shared" si="0"/>
        <v>Patenkinamas</v>
      </c>
      <c r="AX7" s="20">
        <f t="shared" si="2"/>
        <v>7</v>
      </c>
      <c r="AY7" s="21">
        <f t="shared" si="3"/>
        <v>0.5</v>
      </c>
      <c r="AZ7" s="20">
        <f t="shared" si="4"/>
        <v>2</v>
      </c>
      <c r="BA7" s="21">
        <f t="shared" si="5"/>
        <v>0.5</v>
      </c>
      <c r="BB7" s="20">
        <f t="shared" si="6"/>
        <v>5</v>
      </c>
      <c r="BC7" s="21">
        <f t="shared" si="7"/>
        <v>0.38461538461538464</v>
      </c>
      <c r="BD7" s="20">
        <f t="shared" si="8"/>
        <v>0</v>
      </c>
      <c r="BE7" s="21">
        <f t="shared" si="9"/>
        <v>0</v>
      </c>
      <c r="BF7" s="20">
        <f t="shared" si="10"/>
        <v>1</v>
      </c>
      <c r="BG7" s="21">
        <f t="shared" si="11"/>
        <v>0.14285714285714285</v>
      </c>
      <c r="BH7" s="20">
        <f t="shared" si="12"/>
        <v>4</v>
      </c>
      <c r="BI7" s="21">
        <f t="shared" si="13"/>
        <v>0.36363636363636365</v>
      </c>
      <c r="BJ7" s="20">
        <f t="shared" si="14"/>
        <v>8</v>
      </c>
      <c r="BK7" s="21">
        <f t="shared" si="15"/>
        <v>0.42105263157894735</v>
      </c>
      <c r="BL7" s="20">
        <f t="shared" si="16"/>
        <v>3</v>
      </c>
      <c r="BM7" s="21">
        <f t="shared" si="17"/>
        <v>0.3</v>
      </c>
      <c r="BN7" s="20">
        <f t="shared" si="18"/>
        <v>2</v>
      </c>
    </row>
    <row r="8" spans="1:66">
      <c r="A8" s="45" t="s">
        <v>47</v>
      </c>
      <c r="B8" s="46">
        <v>415106</v>
      </c>
      <c r="C8" s="46">
        <v>6</v>
      </c>
      <c r="D8" s="47" t="s">
        <v>157</v>
      </c>
      <c r="E8" s="47" t="s">
        <v>158</v>
      </c>
      <c r="F8" s="48" t="s">
        <v>51</v>
      </c>
      <c r="G8" s="48"/>
      <c r="H8" s="48" t="s">
        <v>50</v>
      </c>
      <c r="I8" s="4">
        <v>1</v>
      </c>
      <c r="J8" s="4">
        <v>1</v>
      </c>
      <c r="K8" s="4">
        <v>0</v>
      </c>
      <c r="L8" s="4">
        <v>1</v>
      </c>
      <c r="M8" s="4">
        <v>1</v>
      </c>
      <c r="N8" s="4">
        <v>1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20">
        <f t="shared" si="19"/>
        <v>8</v>
      </c>
      <c r="AV8" s="21">
        <f t="shared" si="1"/>
        <v>0.2</v>
      </c>
      <c r="AW8" s="21" t="str">
        <f t="shared" si="0"/>
        <v>Nepatenkinamas</v>
      </c>
      <c r="AX8" s="20">
        <f t="shared" si="2"/>
        <v>7</v>
      </c>
      <c r="AY8" s="21">
        <f t="shared" si="3"/>
        <v>0.5</v>
      </c>
      <c r="AZ8" s="20">
        <f t="shared" si="4"/>
        <v>0</v>
      </c>
      <c r="BA8" s="21">
        <f t="shared" si="5"/>
        <v>0</v>
      </c>
      <c r="BB8" s="20">
        <f t="shared" si="6"/>
        <v>1</v>
      </c>
      <c r="BC8" s="21">
        <f t="shared" si="7"/>
        <v>7.6923076923076927E-2</v>
      </c>
      <c r="BD8" s="20">
        <f t="shared" si="8"/>
        <v>0</v>
      </c>
      <c r="BE8" s="21">
        <f t="shared" si="9"/>
        <v>0</v>
      </c>
      <c r="BF8" s="20">
        <f t="shared" si="10"/>
        <v>0</v>
      </c>
      <c r="BG8" s="21">
        <f t="shared" si="11"/>
        <v>0</v>
      </c>
      <c r="BH8" s="20">
        <f t="shared" si="12"/>
        <v>4</v>
      </c>
      <c r="BI8" s="21">
        <f t="shared" si="13"/>
        <v>0.36363636363636365</v>
      </c>
      <c r="BJ8" s="20">
        <f t="shared" si="14"/>
        <v>4</v>
      </c>
      <c r="BK8" s="21">
        <f t="shared" si="15"/>
        <v>0.21052631578947367</v>
      </c>
      <c r="BL8" s="20">
        <f t="shared" si="16"/>
        <v>0</v>
      </c>
      <c r="BM8" s="21">
        <f t="shared" si="17"/>
        <v>0</v>
      </c>
      <c r="BN8" s="20">
        <f t="shared" si="18"/>
        <v>1</v>
      </c>
    </row>
    <row r="9" spans="1:66">
      <c r="A9" s="45" t="s">
        <v>47</v>
      </c>
      <c r="B9" s="46">
        <v>415107</v>
      </c>
      <c r="C9" s="46">
        <v>7</v>
      </c>
      <c r="D9" s="47" t="s">
        <v>159</v>
      </c>
      <c r="E9" s="47" t="s">
        <v>160</v>
      </c>
      <c r="F9" s="48" t="s">
        <v>48</v>
      </c>
      <c r="G9" s="48"/>
      <c r="H9" s="48"/>
      <c r="I9" s="4">
        <v>1</v>
      </c>
      <c r="J9" s="4">
        <v>1</v>
      </c>
      <c r="K9" s="4">
        <v>0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20">
        <f t="shared" si="19"/>
        <v>19</v>
      </c>
      <c r="AV9" s="21">
        <f t="shared" si="1"/>
        <v>0.47499999999999998</v>
      </c>
      <c r="AW9" s="21" t="str">
        <f t="shared" si="0"/>
        <v>Patenkinamas</v>
      </c>
      <c r="AX9" s="20">
        <f t="shared" si="2"/>
        <v>9</v>
      </c>
      <c r="AY9" s="21">
        <f t="shared" si="3"/>
        <v>0.6428571428571429</v>
      </c>
      <c r="AZ9" s="20">
        <f t="shared" si="4"/>
        <v>3</v>
      </c>
      <c r="BA9" s="21">
        <f t="shared" si="5"/>
        <v>0.75</v>
      </c>
      <c r="BB9" s="20">
        <f t="shared" si="6"/>
        <v>3</v>
      </c>
      <c r="BC9" s="21">
        <f t="shared" si="7"/>
        <v>0.23076923076923078</v>
      </c>
      <c r="BD9" s="20">
        <f t="shared" si="8"/>
        <v>2</v>
      </c>
      <c r="BE9" s="21">
        <f t="shared" si="9"/>
        <v>1</v>
      </c>
      <c r="BF9" s="20">
        <f t="shared" si="10"/>
        <v>2</v>
      </c>
      <c r="BG9" s="21">
        <f t="shared" si="11"/>
        <v>0.2857142857142857</v>
      </c>
      <c r="BH9" s="20">
        <f t="shared" si="12"/>
        <v>6</v>
      </c>
      <c r="BI9" s="21">
        <f t="shared" si="13"/>
        <v>0.54545454545454541</v>
      </c>
      <c r="BJ9" s="20">
        <f t="shared" si="14"/>
        <v>8</v>
      </c>
      <c r="BK9" s="21">
        <f t="shared" si="15"/>
        <v>0.42105263157894735</v>
      </c>
      <c r="BL9" s="20">
        <f t="shared" si="16"/>
        <v>5</v>
      </c>
      <c r="BM9" s="21">
        <f t="shared" si="17"/>
        <v>0.5</v>
      </c>
      <c r="BN9" s="20">
        <f t="shared" si="18"/>
        <v>3</v>
      </c>
    </row>
    <row r="10" spans="1:66">
      <c r="A10" s="45" t="s">
        <v>47</v>
      </c>
      <c r="B10" s="46">
        <v>415108</v>
      </c>
      <c r="C10" s="46">
        <v>8</v>
      </c>
      <c r="D10" s="47" t="s">
        <v>161</v>
      </c>
      <c r="E10" s="47" t="s">
        <v>162</v>
      </c>
      <c r="F10" s="48" t="s">
        <v>51</v>
      </c>
      <c r="G10" s="48"/>
      <c r="H10" s="48"/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20">
        <f t="shared" si="19"/>
        <v>23</v>
      </c>
      <c r="AV10" s="21">
        <f t="shared" si="1"/>
        <v>0.57499999999999996</v>
      </c>
      <c r="AW10" s="21" t="str">
        <f t="shared" si="0"/>
        <v>Pagrindinis</v>
      </c>
      <c r="AX10" s="20">
        <f t="shared" si="2"/>
        <v>10</v>
      </c>
      <c r="AY10" s="21">
        <f t="shared" si="3"/>
        <v>0.7142857142857143</v>
      </c>
      <c r="AZ10" s="20">
        <f t="shared" si="4"/>
        <v>4</v>
      </c>
      <c r="BA10" s="21">
        <f t="shared" si="5"/>
        <v>1</v>
      </c>
      <c r="BB10" s="20">
        <f t="shared" si="6"/>
        <v>5</v>
      </c>
      <c r="BC10" s="21">
        <f t="shared" si="7"/>
        <v>0.38461538461538464</v>
      </c>
      <c r="BD10" s="20">
        <f t="shared" si="8"/>
        <v>2</v>
      </c>
      <c r="BE10" s="21">
        <f t="shared" si="9"/>
        <v>1</v>
      </c>
      <c r="BF10" s="20">
        <f t="shared" si="10"/>
        <v>2</v>
      </c>
      <c r="BG10" s="21">
        <f t="shared" si="11"/>
        <v>0.2857142857142857</v>
      </c>
      <c r="BH10" s="20">
        <f t="shared" si="12"/>
        <v>9</v>
      </c>
      <c r="BI10" s="21">
        <f t="shared" si="13"/>
        <v>0.81818181818181823</v>
      </c>
      <c r="BJ10" s="20">
        <f t="shared" si="14"/>
        <v>9</v>
      </c>
      <c r="BK10" s="21">
        <f t="shared" si="15"/>
        <v>0.47368421052631576</v>
      </c>
      <c r="BL10" s="20">
        <f t="shared" si="16"/>
        <v>5</v>
      </c>
      <c r="BM10" s="21">
        <f t="shared" si="17"/>
        <v>0.5</v>
      </c>
      <c r="BN10" s="20">
        <f t="shared" si="18"/>
        <v>5</v>
      </c>
    </row>
    <row r="11" spans="1:66">
      <c r="A11" s="45" t="s">
        <v>47</v>
      </c>
      <c r="B11" s="46">
        <v>415109</v>
      </c>
      <c r="C11" s="46">
        <v>9</v>
      </c>
      <c r="D11" s="47" t="s">
        <v>133</v>
      </c>
      <c r="E11" s="47" t="s">
        <v>163</v>
      </c>
      <c r="F11" s="48" t="s">
        <v>48</v>
      </c>
      <c r="G11" s="48"/>
      <c r="H11" s="48"/>
      <c r="I11" s="4">
        <v>1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1</v>
      </c>
      <c r="AK11" s="4">
        <v>1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20">
        <f t="shared" si="19"/>
        <v>20</v>
      </c>
      <c r="AV11" s="21">
        <f t="shared" si="1"/>
        <v>0.5</v>
      </c>
      <c r="AW11" s="21" t="str">
        <f t="shared" si="0"/>
        <v>Patenkinamas</v>
      </c>
      <c r="AX11" s="20">
        <f t="shared" si="2"/>
        <v>8</v>
      </c>
      <c r="AY11" s="21">
        <f t="shared" si="3"/>
        <v>0.5714285714285714</v>
      </c>
      <c r="AZ11" s="20">
        <f t="shared" si="4"/>
        <v>3</v>
      </c>
      <c r="BA11" s="21">
        <f t="shared" si="5"/>
        <v>0.75</v>
      </c>
      <c r="BB11" s="20">
        <f t="shared" si="6"/>
        <v>5</v>
      </c>
      <c r="BC11" s="21">
        <f t="shared" si="7"/>
        <v>0.38461538461538464</v>
      </c>
      <c r="BD11" s="20">
        <f t="shared" si="8"/>
        <v>2</v>
      </c>
      <c r="BE11" s="21">
        <f t="shared" si="9"/>
        <v>1</v>
      </c>
      <c r="BF11" s="20">
        <f t="shared" si="10"/>
        <v>2</v>
      </c>
      <c r="BG11" s="21">
        <f t="shared" si="11"/>
        <v>0.2857142857142857</v>
      </c>
      <c r="BH11" s="20">
        <f t="shared" si="12"/>
        <v>5</v>
      </c>
      <c r="BI11" s="21">
        <f t="shared" si="13"/>
        <v>0.45454545454545453</v>
      </c>
      <c r="BJ11" s="20">
        <f t="shared" si="14"/>
        <v>11</v>
      </c>
      <c r="BK11" s="21">
        <f t="shared" si="15"/>
        <v>0.57894736842105265</v>
      </c>
      <c r="BL11" s="20">
        <f t="shared" si="16"/>
        <v>4</v>
      </c>
      <c r="BM11" s="21">
        <f t="shared" si="17"/>
        <v>0.4</v>
      </c>
      <c r="BN11" s="20">
        <f t="shared" si="18"/>
        <v>4</v>
      </c>
    </row>
    <row r="12" spans="1:66">
      <c r="A12" s="45" t="s">
        <v>47</v>
      </c>
      <c r="B12" s="46">
        <v>415110</v>
      </c>
      <c r="C12" s="46">
        <v>10</v>
      </c>
      <c r="D12" s="47" t="s">
        <v>52</v>
      </c>
      <c r="E12" s="47" t="s">
        <v>164</v>
      </c>
      <c r="F12" s="48" t="s">
        <v>48</v>
      </c>
      <c r="G12" s="48"/>
      <c r="H12" s="48"/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0</v>
      </c>
      <c r="S12" s="4">
        <v>0</v>
      </c>
      <c r="T12" s="4">
        <v>0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0</v>
      </c>
      <c r="AD12" s="4">
        <v>1</v>
      </c>
      <c r="AE12" s="4">
        <v>1</v>
      </c>
      <c r="AF12" s="4">
        <v>1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0</v>
      </c>
      <c r="AQ12" s="4">
        <v>1</v>
      </c>
      <c r="AR12" s="4">
        <v>1</v>
      </c>
      <c r="AS12" s="4">
        <v>1</v>
      </c>
      <c r="AT12" s="4">
        <v>0</v>
      </c>
      <c r="AU12" s="20">
        <f t="shared" si="19"/>
        <v>27</v>
      </c>
      <c r="AV12" s="21">
        <f t="shared" si="1"/>
        <v>0.67500000000000004</v>
      </c>
      <c r="AW12" s="21" t="str">
        <f t="shared" si="0"/>
        <v>Pagrindinis</v>
      </c>
      <c r="AX12" s="20">
        <f t="shared" si="2"/>
        <v>13</v>
      </c>
      <c r="AY12" s="21">
        <f t="shared" si="3"/>
        <v>0.9285714285714286</v>
      </c>
      <c r="AZ12" s="20">
        <f t="shared" si="4"/>
        <v>3</v>
      </c>
      <c r="BA12" s="21">
        <f t="shared" si="5"/>
        <v>0.75</v>
      </c>
      <c r="BB12" s="20">
        <f t="shared" si="6"/>
        <v>7</v>
      </c>
      <c r="BC12" s="21">
        <f t="shared" si="7"/>
        <v>0.53846153846153844</v>
      </c>
      <c r="BD12" s="20">
        <f t="shared" si="8"/>
        <v>2</v>
      </c>
      <c r="BE12" s="21">
        <f t="shared" si="9"/>
        <v>1</v>
      </c>
      <c r="BF12" s="20">
        <f t="shared" si="10"/>
        <v>2</v>
      </c>
      <c r="BG12" s="21">
        <f t="shared" si="11"/>
        <v>0.2857142857142857</v>
      </c>
      <c r="BH12" s="20">
        <f t="shared" si="12"/>
        <v>9</v>
      </c>
      <c r="BI12" s="21">
        <f t="shared" si="13"/>
        <v>0.81818181818181823</v>
      </c>
      <c r="BJ12" s="20">
        <f t="shared" si="14"/>
        <v>13</v>
      </c>
      <c r="BK12" s="21">
        <f t="shared" si="15"/>
        <v>0.68421052631578949</v>
      </c>
      <c r="BL12" s="20">
        <f t="shared" si="16"/>
        <v>5</v>
      </c>
      <c r="BM12" s="21">
        <f t="shared" si="17"/>
        <v>0.5</v>
      </c>
      <c r="BN12" s="20">
        <f t="shared" si="18"/>
        <v>6</v>
      </c>
    </row>
    <row r="13" spans="1:66">
      <c r="A13" s="45" t="s">
        <v>47</v>
      </c>
      <c r="B13" s="46">
        <v>415111</v>
      </c>
      <c r="C13" s="46">
        <v>11</v>
      </c>
      <c r="D13" s="47" t="s">
        <v>159</v>
      </c>
      <c r="E13" s="47" t="s">
        <v>165</v>
      </c>
      <c r="F13" s="48" t="s">
        <v>48</v>
      </c>
      <c r="G13" s="48"/>
      <c r="H13" s="48"/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0</v>
      </c>
      <c r="P13" s="4">
        <v>0</v>
      </c>
      <c r="Q13" s="4">
        <v>1</v>
      </c>
      <c r="R13" s="4">
        <v>1</v>
      </c>
      <c r="S13" s="4">
        <v>1</v>
      </c>
      <c r="T13" s="4">
        <v>0</v>
      </c>
      <c r="U13" s="4">
        <v>1</v>
      </c>
      <c r="V13" s="4">
        <v>1</v>
      </c>
      <c r="W13" s="4">
        <v>1</v>
      </c>
      <c r="X13" s="4">
        <v>1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1</v>
      </c>
      <c r="AN13" s="4">
        <v>1</v>
      </c>
      <c r="AO13" s="4">
        <v>2</v>
      </c>
      <c r="AP13" s="4">
        <v>1</v>
      </c>
      <c r="AQ13" s="4">
        <v>1</v>
      </c>
      <c r="AR13" s="4">
        <v>1</v>
      </c>
      <c r="AS13" s="4">
        <v>1</v>
      </c>
      <c r="AT13" s="4">
        <v>0</v>
      </c>
      <c r="AU13" s="20">
        <f t="shared" si="19"/>
        <v>28</v>
      </c>
      <c r="AV13" s="21">
        <f t="shared" si="1"/>
        <v>0.7</v>
      </c>
      <c r="AW13" s="21" t="str">
        <f t="shared" si="0"/>
        <v>Pagrindinis</v>
      </c>
      <c r="AX13" s="20">
        <f t="shared" si="2"/>
        <v>11</v>
      </c>
      <c r="AY13" s="21">
        <f t="shared" si="3"/>
        <v>0.7857142857142857</v>
      </c>
      <c r="AZ13" s="20">
        <f t="shared" si="4"/>
        <v>2</v>
      </c>
      <c r="BA13" s="21">
        <f t="shared" si="5"/>
        <v>0.5</v>
      </c>
      <c r="BB13" s="20">
        <f t="shared" si="6"/>
        <v>9</v>
      </c>
      <c r="BC13" s="21">
        <f t="shared" si="7"/>
        <v>0.69230769230769229</v>
      </c>
      <c r="BD13" s="20">
        <f t="shared" si="8"/>
        <v>2</v>
      </c>
      <c r="BE13" s="21">
        <f t="shared" si="9"/>
        <v>1</v>
      </c>
      <c r="BF13" s="20">
        <f t="shared" si="10"/>
        <v>4</v>
      </c>
      <c r="BG13" s="21">
        <f t="shared" si="11"/>
        <v>0.5714285714285714</v>
      </c>
      <c r="BH13" s="20">
        <f t="shared" si="12"/>
        <v>8</v>
      </c>
      <c r="BI13" s="21">
        <f t="shared" si="13"/>
        <v>0.72727272727272729</v>
      </c>
      <c r="BJ13" s="20">
        <f t="shared" si="14"/>
        <v>12</v>
      </c>
      <c r="BK13" s="21">
        <f t="shared" si="15"/>
        <v>0.63157894736842102</v>
      </c>
      <c r="BL13" s="20">
        <f t="shared" si="16"/>
        <v>8</v>
      </c>
      <c r="BM13" s="21">
        <f t="shared" si="17"/>
        <v>0.8</v>
      </c>
      <c r="BN13" s="20">
        <f t="shared" si="18"/>
        <v>7</v>
      </c>
    </row>
    <row r="14" spans="1:66">
      <c r="A14" s="45" t="s">
        <v>47</v>
      </c>
      <c r="B14" s="46">
        <v>415112</v>
      </c>
      <c r="C14" s="46">
        <v>12</v>
      </c>
      <c r="D14" s="47" t="s">
        <v>166</v>
      </c>
      <c r="E14" s="47" t="s">
        <v>167</v>
      </c>
      <c r="F14" s="48" t="s">
        <v>51</v>
      </c>
      <c r="G14" s="48"/>
      <c r="H14" s="48"/>
      <c r="I14" s="4">
        <v>1</v>
      </c>
      <c r="J14" s="4">
        <v>1</v>
      </c>
      <c r="K14" s="4">
        <v>0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0</v>
      </c>
      <c r="S14" s="4">
        <v>0</v>
      </c>
      <c r="T14" s="4">
        <v>0</v>
      </c>
      <c r="U14" s="4">
        <v>1</v>
      </c>
      <c r="V14" s="4">
        <v>1</v>
      </c>
      <c r="W14" s="4">
        <v>1</v>
      </c>
      <c r="X14" s="4">
        <v>1</v>
      </c>
      <c r="Y14" s="4">
        <v>0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0</v>
      </c>
      <c r="AF14" s="4">
        <v>1</v>
      </c>
      <c r="AG14" s="4">
        <v>1</v>
      </c>
      <c r="AH14" s="4">
        <v>1</v>
      </c>
      <c r="AI14" s="4">
        <v>0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2</v>
      </c>
      <c r="AP14" s="4">
        <v>0</v>
      </c>
      <c r="AQ14" s="4">
        <v>1</v>
      </c>
      <c r="AR14" s="4">
        <v>1</v>
      </c>
      <c r="AS14" s="4">
        <v>1</v>
      </c>
      <c r="AT14" s="4">
        <v>0</v>
      </c>
      <c r="AU14" s="20">
        <f t="shared" si="19"/>
        <v>30</v>
      </c>
      <c r="AV14" s="21">
        <f t="shared" si="1"/>
        <v>0.75</v>
      </c>
      <c r="AW14" s="21" t="str">
        <f t="shared" si="0"/>
        <v>Pagrindinis</v>
      </c>
      <c r="AX14" s="20">
        <f t="shared" si="2"/>
        <v>12</v>
      </c>
      <c r="AY14" s="21">
        <f t="shared" si="3"/>
        <v>0.8571428571428571</v>
      </c>
      <c r="AZ14" s="20">
        <f t="shared" si="4"/>
        <v>3</v>
      </c>
      <c r="BA14" s="21">
        <f t="shared" si="5"/>
        <v>0.75</v>
      </c>
      <c r="BB14" s="20">
        <f t="shared" si="6"/>
        <v>11</v>
      </c>
      <c r="BC14" s="21">
        <f t="shared" si="7"/>
        <v>0.84615384615384615</v>
      </c>
      <c r="BD14" s="20">
        <f t="shared" si="8"/>
        <v>2</v>
      </c>
      <c r="BE14" s="21">
        <f t="shared" si="9"/>
        <v>1</v>
      </c>
      <c r="BF14" s="20">
        <f t="shared" si="10"/>
        <v>2</v>
      </c>
      <c r="BG14" s="21">
        <f t="shared" si="11"/>
        <v>0.2857142857142857</v>
      </c>
      <c r="BH14" s="20">
        <f t="shared" si="12"/>
        <v>9</v>
      </c>
      <c r="BI14" s="21">
        <f t="shared" si="13"/>
        <v>0.81818181818181823</v>
      </c>
      <c r="BJ14" s="20">
        <f t="shared" si="14"/>
        <v>14</v>
      </c>
      <c r="BK14" s="21">
        <f t="shared" si="15"/>
        <v>0.73684210526315785</v>
      </c>
      <c r="BL14" s="20">
        <f t="shared" si="16"/>
        <v>7</v>
      </c>
      <c r="BM14" s="21">
        <f t="shared" si="17"/>
        <v>0.7</v>
      </c>
      <c r="BN14" s="20">
        <f t="shared" si="18"/>
        <v>8</v>
      </c>
    </row>
    <row r="15" spans="1:66">
      <c r="A15" s="45" t="s">
        <v>47</v>
      </c>
      <c r="B15" s="46">
        <v>415113</v>
      </c>
      <c r="C15" s="46">
        <v>13</v>
      </c>
      <c r="D15" s="47" t="s">
        <v>168</v>
      </c>
      <c r="E15" s="47" t="s">
        <v>169</v>
      </c>
      <c r="F15" s="48" t="s">
        <v>48</v>
      </c>
      <c r="G15" s="48"/>
      <c r="H15" s="48"/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2</v>
      </c>
      <c r="T15" s="4">
        <v>0</v>
      </c>
      <c r="U15" s="4">
        <v>1</v>
      </c>
      <c r="V15" s="4">
        <v>0</v>
      </c>
      <c r="W15" s="4">
        <v>1</v>
      </c>
      <c r="X15" s="4">
        <v>0</v>
      </c>
      <c r="Y15" s="4">
        <v>1</v>
      </c>
      <c r="Z15" s="4">
        <v>1</v>
      </c>
      <c r="AA15" s="4">
        <v>1</v>
      </c>
      <c r="AB15" s="4">
        <v>1</v>
      </c>
      <c r="AC15" s="4">
        <v>0</v>
      </c>
      <c r="AD15" s="4">
        <v>1</v>
      </c>
      <c r="AE15" s="4">
        <v>0</v>
      </c>
      <c r="AF15" s="4">
        <v>1</v>
      </c>
      <c r="AG15" s="4">
        <v>1</v>
      </c>
      <c r="AH15" s="4">
        <v>0</v>
      </c>
      <c r="AI15" s="4">
        <v>0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2</v>
      </c>
      <c r="AP15" s="4">
        <v>1</v>
      </c>
      <c r="AQ15" s="4">
        <v>1</v>
      </c>
      <c r="AR15" s="4">
        <v>1</v>
      </c>
      <c r="AS15" s="4">
        <v>1</v>
      </c>
      <c r="AT15" s="4">
        <v>0</v>
      </c>
      <c r="AU15" s="20">
        <f t="shared" si="19"/>
        <v>32</v>
      </c>
      <c r="AV15" s="21">
        <f t="shared" si="1"/>
        <v>0.8</v>
      </c>
      <c r="AW15" s="21" t="str">
        <f t="shared" si="0"/>
        <v>Pagrindinis</v>
      </c>
      <c r="AX15" s="20">
        <f t="shared" si="2"/>
        <v>11</v>
      </c>
      <c r="AY15" s="21">
        <f t="shared" si="3"/>
        <v>0.7857142857142857</v>
      </c>
      <c r="AZ15" s="20">
        <f t="shared" si="4"/>
        <v>3</v>
      </c>
      <c r="BA15" s="21">
        <f t="shared" si="5"/>
        <v>0.75</v>
      </c>
      <c r="BB15" s="20">
        <f t="shared" si="6"/>
        <v>10</v>
      </c>
      <c r="BC15" s="21">
        <f t="shared" si="7"/>
        <v>0.76923076923076927</v>
      </c>
      <c r="BD15" s="20">
        <f t="shared" si="8"/>
        <v>2</v>
      </c>
      <c r="BE15" s="21">
        <f t="shared" si="9"/>
        <v>1</v>
      </c>
      <c r="BF15" s="20">
        <f t="shared" si="10"/>
        <v>6</v>
      </c>
      <c r="BG15" s="21">
        <f t="shared" si="11"/>
        <v>0.8571428571428571</v>
      </c>
      <c r="BH15" s="20">
        <f t="shared" si="12"/>
        <v>9</v>
      </c>
      <c r="BI15" s="21">
        <f t="shared" si="13"/>
        <v>0.81818181818181823</v>
      </c>
      <c r="BJ15" s="20">
        <f t="shared" si="14"/>
        <v>14</v>
      </c>
      <c r="BK15" s="21">
        <f t="shared" si="15"/>
        <v>0.73684210526315785</v>
      </c>
      <c r="BL15" s="20">
        <f t="shared" si="16"/>
        <v>9</v>
      </c>
      <c r="BM15" s="21">
        <f t="shared" si="17"/>
        <v>0.9</v>
      </c>
      <c r="BN15" s="20">
        <f t="shared" si="18"/>
        <v>8</v>
      </c>
    </row>
    <row r="16" spans="1:66">
      <c r="A16" s="45" t="s">
        <v>47</v>
      </c>
      <c r="B16" s="46">
        <v>415114</v>
      </c>
      <c r="C16" s="46">
        <v>14</v>
      </c>
      <c r="D16" s="47" t="s">
        <v>170</v>
      </c>
      <c r="E16" s="47" t="s">
        <v>171</v>
      </c>
      <c r="F16" s="48" t="s">
        <v>48</v>
      </c>
      <c r="G16" s="48"/>
      <c r="H16" s="48"/>
      <c r="I16" s="4">
        <v>1</v>
      </c>
      <c r="J16" s="4">
        <v>1</v>
      </c>
      <c r="K16" s="4">
        <v>0</v>
      </c>
      <c r="L16" s="4">
        <v>1</v>
      </c>
      <c r="M16" s="4">
        <v>1</v>
      </c>
      <c r="N16" s="4">
        <v>0</v>
      </c>
      <c r="O16" s="4">
        <v>1</v>
      </c>
      <c r="P16" s="4">
        <v>1</v>
      </c>
      <c r="Q16" s="4">
        <v>1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0</v>
      </c>
      <c r="X16" s="4">
        <v>0</v>
      </c>
      <c r="Y16" s="4">
        <v>1</v>
      </c>
      <c r="Z16" s="4">
        <v>1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20">
        <f t="shared" si="19"/>
        <v>17</v>
      </c>
      <c r="AV16" s="21">
        <f t="shared" si="1"/>
        <v>0.42499999999999999</v>
      </c>
      <c r="AW16" s="21" t="str">
        <f t="shared" si="0"/>
        <v>Patenkinamas</v>
      </c>
      <c r="AX16" s="20">
        <f t="shared" si="2"/>
        <v>9</v>
      </c>
      <c r="AY16" s="21">
        <f t="shared" si="3"/>
        <v>0.6428571428571429</v>
      </c>
      <c r="AZ16" s="20">
        <f t="shared" si="4"/>
        <v>3</v>
      </c>
      <c r="BA16" s="21">
        <f t="shared" si="5"/>
        <v>0.75</v>
      </c>
      <c r="BB16" s="20">
        <f t="shared" si="6"/>
        <v>4</v>
      </c>
      <c r="BC16" s="21">
        <f t="shared" si="7"/>
        <v>0.30769230769230771</v>
      </c>
      <c r="BD16" s="20">
        <f t="shared" si="8"/>
        <v>0</v>
      </c>
      <c r="BE16" s="21">
        <f t="shared" si="9"/>
        <v>0</v>
      </c>
      <c r="BF16" s="20">
        <f t="shared" si="10"/>
        <v>1</v>
      </c>
      <c r="BG16" s="21">
        <f t="shared" si="11"/>
        <v>0.14285714285714285</v>
      </c>
      <c r="BH16" s="20">
        <f t="shared" si="12"/>
        <v>5</v>
      </c>
      <c r="BI16" s="21">
        <f t="shared" si="13"/>
        <v>0.45454545454545453</v>
      </c>
      <c r="BJ16" s="20">
        <f t="shared" si="14"/>
        <v>9</v>
      </c>
      <c r="BK16" s="21">
        <f t="shared" si="15"/>
        <v>0.47368421052631576</v>
      </c>
      <c r="BL16" s="20">
        <f t="shared" si="16"/>
        <v>3</v>
      </c>
      <c r="BM16" s="21">
        <f t="shared" si="17"/>
        <v>0.3</v>
      </c>
      <c r="BN16" s="20">
        <f t="shared" si="18"/>
        <v>3</v>
      </c>
    </row>
    <row r="17" spans="1:66">
      <c r="A17" s="45" t="s">
        <v>47</v>
      </c>
      <c r="B17" s="46">
        <v>415115</v>
      </c>
      <c r="C17" s="46">
        <v>15</v>
      </c>
      <c r="D17" s="47" t="s">
        <v>172</v>
      </c>
      <c r="E17" s="47" t="s">
        <v>173</v>
      </c>
      <c r="F17" s="48" t="s">
        <v>51</v>
      </c>
      <c r="G17" s="48"/>
      <c r="H17" s="48"/>
      <c r="I17" s="4">
        <v>1</v>
      </c>
      <c r="J17" s="4">
        <v>1</v>
      </c>
      <c r="K17" s="4">
        <v>0</v>
      </c>
      <c r="L17" s="4">
        <v>1</v>
      </c>
      <c r="M17" s="4">
        <v>0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2</v>
      </c>
      <c r="T17" s="4">
        <v>0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0</v>
      </c>
      <c r="AG17" s="4">
        <v>1</v>
      </c>
      <c r="AH17" s="4">
        <v>1</v>
      </c>
      <c r="AI17" s="4">
        <v>0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2</v>
      </c>
      <c r="AP17" s="4">
        <v>1</v>
      </c>
      <c r="AQ17" s="4">
        <v>1</v>
      </c>
      <c r="AR17" s="4">
        <v>0</v>
      </c>
      <c r="AS17" s="4">
        <v>1</v>
      </c>
      <c r="AT17" s="4">
        <v>1</v>
      </c>
      <c r="AU17" s="20">
        <f t="shared" si="19"/>
        <v>34</v>
      </c>
      <c r="AV17" s="21">
        <f t="shared" si="1"/>
        <v>0.85</v>
      </c>
      <c r="AW17" s="21" t="str">
        <f t="shared" si="0"/>
        <v>Pagrindinis</v>
      </c>
      <c r="AX17" s="20">
        <f t="shared" si="2"/>
        <v>11</v>
      </c>
      <c r="AY17" s="21">
        <f t="shared" si="3"/>
        <v>0.7857142857142857</v>
      </c>
      <c r="AZ17" s="20">
        <f t="shared" si="4"/>
        <v>4</v>
      </c>
      <c r="BA17" s="21">
        <f t="shared" si="5"/>
        <v>1</v>
      </c>
      <c r="BB17" s="20">
        <f t="shared" si="6"/>
        <v>10</v>
      </c>
      <c r="BC17" s="21">
        <f t="shared" si="7"/>
        <v>0.76923076923076927</v>
      </c>
      <c r="BD17" s="20">
        <f t="shared" si="8"/>
        <v>2</v>
      </c>
      <c r="BE17" s="21">
        <f t="shared" si="9"/>
        <v>1</v>
      </c>
      <c r="BF17" s="20">
        <f t="shared" si="10"/>
        <v>7</v>
      </c>
      <c r="BG17" s="21">
        <f t="shared" si="11"/>
        <v>1</v>
      </c>
      <c r="BH17" s="20">
        <f t="shared" si="12"/>
        <v>9</v>
      </c>
      <c r="BI17" s="21">
        <f t="shared" si="13"/>
        <v>0.81818181818181823</v>
      </c>
      <c r="BJ17" s="20">
        <f t="shared" si="14"/>
        <v>15</v>
      </c>
      <c r="BK17" s="21">
        <f t="shared" si="15"/>
        <v>0.78947368421052633</v>
      </c>
      <c r="BL17" s="20">
        <f t="shared" si="16"/>
        <v>10</v>
      </c>
      <c r="BM17" s="21">
        <f t="shared" si="17"/>
        <v>1</v>
      </c>
      <c r="BN17" s="20">
        <f t="shared" si="18"/>
        <v>9</v>
      </c>
    </row>
    <row r="18" spans="1:66">
      <c r="A18" s="45" t="s">
        <v>47</v>
      </c>
      <c r="B18" s="46">
        <v>415116</v>
      </c>
      <c r="C18" s="46">
        <v>16</v>
      </c>
      <c r="D18" s="47" t="s">
        <v>172</v>
      </c>
      <c r="E18" s="47" t="s">
        <v>174</v>
      </c>
      <c r="F18" s="48" t="s">
        <v>51</v>
      </c>
      <c r="G18" s="48"/>
      <c r="H18" s="48"/>
      <c r="I18" s="4">
        <v>1</v>
      </c>
      <c r="J18" s="4">
        <v>1</v>
      </c>
      <c r="K18" s="4">
        <v>0</v>
      </c>
      <c r="L18" s="4">
        <v>1</v>
      </c>
      <c r="M18" s="4">
        <v>1</v>
      </c>
      <c r="N18" s="4">
        <v>1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1</v>
      </c>
      <c r="AT18" s="4">
        <v>1</v>
      </c>
      <c r="AU18" s="20">
        <f t="shared" si="19"/>
        <v>16</v>
      </c>
      <c r="AV18" s="21">
        <f t="shared" si="1"/>
        <v>0.4</v>
      </c>
      <c r="AW18" s="21" t="str">
        <f t="shared" si="0"/>
        <v>Patenkinamas</v>
      </c>
      <c r="AX18" s="20">
        <f t="shared" si="2"/>
        <v>8</v>
      </c>
      <c r="AY18" s="21">
        <f t="shared" si="3"/>
        <v>0.5714285714285714</v>
      </c>
      <c r="AZ18" s="20">
        <f t="shared" si="4"/>
        <v>0</v>
      </c>
      <c r="BA18" s="21">
        <f t="shared" si="5"/>
        <v>0</v>
      </c>
      <c r="BB18" s="20">
        <f t="shared" si="6"/>
        <v>4</v>
      </c>
      <c r="BC18" s="21">
        <f t="shared" si="7"/>
        <v>0.30769230769230771</v>
      </c>
      <c r="BD18" s="20">
        <f t="shared" si="8"/>
        <v>2</v>
      </c>
      <c r="BE18" s="21">
        <f t="shared" si="9"/>
        <v>1</v>
      </c>
      <c r="BF18" s="20">
        <f t="shared" si="10"/>
        <v>2</v>
      </c>
      <c r="BG18" s="21">
        <f t="shared" si="11"/>
        <v>0.2857142857142857</v>
      </c>
      <c r="BH18" s="20">
        <f t="shared" si="12"/>
        <v>5</v>
      </c>
      <c r="BI18" s="21">
        <f t="shared" si="13"/>
        <v>0.45454545454545453</v>
      </c>
      <c r="BJ18" s="20">
        <f t="shared" si="14"/>
        <v>8</v>
      </c>
      <c r="BK18" s="21">
        <f t="shared" si="15"/>
        <v>0.42105263157894735</v>
      </c>
      <c r="BL18" s="20">
        <f t="shared" si="16"/>
        <v>3</v>
      </c>
      <c r="BM18" s="21">
        <f t="shared" si="17"/>
        <v>0.3</v>
      </c>
      <c r="BN18" s="20">
        <f t="shared" si="18"/>
        <v>2</v>
      </c>
    </row>
    <row r="19" spans="1:66">
      <c r="A19" s="45" t="s">
        <v>47</v>
      </c>
      <c r="B19" s="46">
        <v>415117</v>
      </c>
      <c r="C19" s="46">
        <v>17</v>
      </c>
      <c r="D19" s="47" t="s">
        <v>172</v>
      </c>
      <c r="E19" s="47" t="s">
        <v>175</v>
      </c>
      <c r="F19" s="48" t="s">
        <v>51</v>
      </c>
      <c r="G19" s="48"/>
      <c r="H19" s="48"/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2</v>
      </c>
      <c r="T19" s="4">
        <v>0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1</v>
      </c>
      <c r="AN19" s="4">
        <v>1</v>
      </c>
      <c r="AO19" s="4">
        <v>2</v>
      </c>
      <c r="AP19" s="4">
        <v>1</v>
      </c>
      <c r="AQ19" s="4">
        <v>1</v>
      </c>
      <c r="AR19" s="4">
        <v>0</v>
      </c>
      <c r="AS19" s="4">
        <v>1</v>
      </c>
      <c r="AT19" s="4">
        <v>1</v>
      </c>
      <c r="AU19" s="20">
        <f t="shared" si="19"/>
        <v>36</v>
      </c>
      <c r="AV19" s="21">
        <f t="shared" si="1"/>
        <v>0.9</v>
      </c>
      <c r="AW19" s="21" t="str">
        <f t="shared" si="0"/>
        <v>Aukštesnysis</v>
      </c>
      <c r="AX19" s="20">
        <f t="shared" si="2"/>
        <v>13</v>
      </c>
      <c r="AY19" s="21">
        <f t="shared" si="3"/>
        <v>0.9285714285714286</v>
      </c>
      <c r="AZ19" s="20">
        <f t="shared" si="4"/>
        <v>4</v>
      </c>
      <c r="BA19" s="21">
        <f t="shared" si="5"/>
        <v>1</v>
      </c>
      <c r="BB19" s="20">
        <f t="shared" si="6"/>
        <v>10</v>
      </c>
      <c r="BC19" s="21">
        <f t="shared" si="7"/>
        <v>0.76923076923076927</v>
      </c>
      <c r="BD19" s="20">
        <f t="shared" si="8"/>
        <v>2</v>
      </c>
      <c r="BE19" s="21">
        <f t="shared" si="9"/>
        <v>1</v>
      </c>
      <c r="BF19" s="20">
        <f t="shared" si="10"/>
        <v>7</v>
      </c>
      <c r="BG19" s="21">
        <f t="shared" si="11"/>
        <v>1</v>
      </c>
      <c r="BH19" s="20">
        <f t="shared" si="12"/>
        <v>10</v>
      </c>
      <c r="BI19" s="21">
        <f t="shared" si="13"/>
        <v>0.90909090909090906</v>
      </c>
      <c r="BJ19" s="20">
        <f t="shared" si="14"/>
        <v>16</v>
      </c>
      <c r="BK19" s="21">
        <f t="shared" si="15"/>
        <v>0.84210526315789469</v>
      </c>
      <c r="BL19" s="20">
        <f t="shared" si="16"/>
        <v>10</v>
      </c>
      <c r="BM19" s="21">
        <f t="shared" si="17"/>
        <v>1</v>
      </c>
      <c r="BN19" s="20">
        <f t="shared" si="18"/>
        <v>10</v>
      </c>
    </row>
    <row r="20" spans="1:66">
      <c r="A20" s="45" t="s">
        <v>53</v>
      </c>
      <c r="B20" s="46">
        <v>415201</v>
      </c>
      <c r="C20" s="46">
        <v>1</v>
      </c>
      <c r="D20" s="47" t="s">
        <v>176</v>
      </c>
      <c r="E20" s="47" t="s">
        <v>177</v>
      </c>
      <c r="F20" s="48" t="s">
        <v>48</v>
      </c>
      <c r="G20" s="48"/>
      <c r="H20" s="48"/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1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1</v>
      </c>
      <c r="AN20" s="4">
        <v>1</v>
      </c>
      <c r="AO20" s="4">
        <v>0</v>
      </c>
      <c r="AP20" s="4">
        <v>1</v>
      </c>
      <c r="AQ20" s="4">
        <v>1</v>
      </c>
      <c r="AR20" s="4">
        <v>0</v>
      </c>
      <c r="AS20" s="4">
        <v>1</v>
      </c>
      <c r="AT20" s="4">
        <v>1</v>
      </c>
      <c r="AU20" s="20">
        <f t="shared" si="19"/>
        <v>24</v>
      </c>
      <c r="AV20" s="21">
        <f t="shared" si="1"/>
        <v>0.6</v>
      </c>
      <c r="AW20" s="21" t="str">
        <f t="shared" si="0"/>
        <v>Pagrindinis</v>
      </c>
      <c r="AX20" s="20">
        <f t="shared" si="2"/>
        <v>9</v>
      </c>
      <c r="AY20" s="21">
        <f t="shared" si="3"/>
        <v>0.6428571428571429</v>
      </c>
      <c r="AZ20" s="20">
        <f t="shared" si="4"/>
        <v>2</v>
      </c>
      <c r="BA20" s="21">
        <f t="shared" si="5"/>
        <v>0.5</v>
      </c>
      <c r="BB20" s="20">
        <f t="shared" si="6"/>
        <v>7</v>
      </c>
      <c r="BC20" s="21">
        <f t="shared" si="7"/>
        <v>0.53846153846153844</v>
      </c>
      <c r="BD20" s="20">
        <f t="shared" si="8"/>
        <v>2</v>
      </c>
      <c r="BE20" s="21">
        <f t="shared" si="9"/>
        <v>1</v>
      </c>
      <c r="BF20" s="20">
        <f t="shared" si="10"/>
        <v>4</v>
      </c>
      <c r="BG20" s="21">
        <f t="shared" si="11"/>
        <v>0.5714285714285714</v>
      </c>
      <c r="BH20" s="20">
        <f t="shared" si="12"/>
        <v>9</v>
      </c>
      <c r="BI20" s="21">
        <f t="shared" si="13"/>
        <v>0.81818181818181823</v>
      </c>
      <c r="BJ20" s="20">
        <f t="shared" si="14"/>
        <v>8</v>
      </c>
      <c r="BK20" s="21">
        <f t="shared" si="15"/>
        <v>0.42105263157894735</v>
      </c>
      <c r="BL20" s="20">
        <f t="shared" si="16"/>
        <v>7</v>
      </c>
      <c r="BM20" s="21">
        <f t="shared" si="17"/>
        <v>0.7</v>
      </c>
      <c r="BN20" s="20">
        <f t="shared" si="18"/>
        <v>5</v>
      </c>
    </row>
    <row r="21" spans="1:66">
      <c r="A21" s="45" t="s">
        <v>53</v>
      </c>
      <c r="B21" s="46">
        <v>415202</v>
      </c>
      <c r="C21" s="46">
        <v>2</v>
      </c>
      <c r="D21" s="47" t="s">
        <v>131</v>
      </c>
      <c r="E21" s="47" t="s">
        <v>178</v>
      </c>
      <c r="F21" s="48" t="s">
        <v>51</v>
      </c>
      <c r="G21" s="48"/>
      <c r="H21" s="48"/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20">
        <f t="shared" si="19"/>
        <v>17</v>
      </c>
      <c r="AV21" s="21">
        <f t="shared" si="1"/>
        <v>0.42499999999999999</v>
      </c>
      <c r="AW21" s="21" t="str">
        <f t="shared" si="0"/>
        <v>Patenkinamas</v>
      </c>
      <c r="AX21" s="20">
        <f t="shared" si="2"/>
        <v>7</v>
      </c>
      <c r="AY21" s="21">
        <f t="shared" si="3"/>
        <v>0.5</v>
      </c>
      <c r="AZ21" s="20">
        <f t="shared" si="4"/>
        <v>3</v>
      </c>
      <c r="BA21" s="21">
        <f t="shared" si="5"/>
        <v>0.75</v>
      </c>
      <c r="BB21" s="20">
        <f t="shared" si="6"/>
        <v>5</v>
      </c>
      <c r="BC21" s="21">
        <f t="shared" si="7"/>
        <v>0.38461538461538464</v>
      </c>
      <c r="BD21" s="20">
        <f t="shared" si="8"/>
        <v>1</v>
      </c>
      <c r="BE21" s="21">
        <f t="shared" si="9"/>
        <v>0.5</v>
      </c>
      <c r="BF21" s="20">
        <f t="shared" si="10"/>
        <v>1</v>
      </c>
      <c r="BG21" s="21">
        <f t="shared" si="11"/>
        <v>0.14285714285714285</v>
      </c>
      <c r="BH21" s="20">
        <f t="shared" si="12"/>
        <v>6</v>
      </c>
      <c r="BI21" s="21">
        <f t="shared" si="13"/>
        <v>0.54545454545454541</v>
      </c>
      <c r="BJ21" s="20">
        <f t="shared" si="14"/>
        <v>7</v>
      </c>
      <c r="BK21" s="21">
        <f t="shared" si="15"/>
        <v>0.36842105263157893</v>
      </c>
      <c r="BL21" s="20">
        <f t="shared" si="16"/>
        <v>4</v>
      </c>
      <c r="BM21" s="21">
        <f t="shared" si="17"/>
        <v>0.4</v>
      </c>
      <c r="BN21" s="20">
        <f t="shared" si="18"/>
        <v>3</v>
      </c>
    </row>
    <row r="22" spans="1:66">
      <c r="A22" s="45" t="s">
        <v>53</v>
      </c>
      <c r="B22" s="46">
        <v>415203</v>
      </c>
      <c r="C22" s="46">
        <v>3</v>
      </c>
      <c r="D22" s="47" t="s">
        <v>132</v>
      </c>
      <c r="E22" s="47" t="s">
        <v>179</v>
      </c>
      <c r="F22" s="48" t="s">
        <v>51</v>
      </c>
      <c r="G22" s="48"/>
      <c r="H22" s="48"/>
      <c r="I22" s="4">
        <v>1</v>
      </c>
      <c r="J22" s="4">
        <v>1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1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20">
        <f t="shared" si="19"/>
        <v>13</v>
      </c>
      <c r="AV22" s="21">
        <f t="shared" si="1"/>
        <v>0.32500000000000001</v>
      </c>
      <c r="AW22" s="21" t="str">
        <f t="shared" si="0"/>
        <v>Patenkinamas</v>
      </c>
      <c r="AX22" s="20">
        <f t="shared" si="2"/>
        <v>5</v>
      </c>
      <c r="AY22" s="21">
        <f t="shared" si="3"/>
        <v>0.35714285714285715</v>
      </c>
      <c r="AZ22" s="20">
        <f t="shared" si="4"/>
        <v>1</v>
      </c>
      <c r="BA22" s="21">
        <f t="shared" si="5"/>
        <v>0.25</v>
      </c>
      <c r="BB22" s="20">
        <f t="shared" si="6"/>
        <v>4</v>
      </c>
      <c r="BC22" s="21">
        <f t="shared" si="7"/>
        <v>0.30769230769230771</v>
      </c>
      <c r="BD22" s="20">
        <f t="shared" si="8"/>
        <v>1</v>
      </c>
      <c r="BE22" s="21">
        <f t="shared" si="9"/>
        <v>0.5</v>
      </c>
      <c r="BF22" s="20">
        <f t="shared" si="10"/>
        <v>2</v>
      </c>
      <c r="BG22" s="21">
        <f t="shared" si="11"/>
        <v>0.2857142857142857</v>
      </c>
      <c r="BH22" s="20">
        <f t="shared" si="12"/>
        <v>5</v>
      </c>
      <c r="BI22" s="21">
        <f t="shared" si="13"/>
        <v>0.45454545454545453</v>
      </c>
      <c r="BJ22" s="20">
        <f t="shared" si="14"/>
        <v>6</v>
      </c>
      <c r="BK22" s="21">
        <f t="shared" si="15"/>
        <v>0.31578947368421051</v>
      </c>
      <c r="BL22" s="20">
        <f t="shared" si="16"/>
        <v>2</v>
      </c>
      <c r="BM22" s="21">
        <f t="shared" si="17"/>
        <v>0.2</v>
      </c>
      <c r="BN22" s="20">
        <f t="shared" si="18"/>
        <v>2</v>
      </c>
    </row>
    <row r="23" spans="1:66">
      <c r="A23" s="45" t="s">
        <v>53</v>
      </c>
      <c r="B23" s="46">
        <v>415204</v>
      </c>
      <c r="C23" s="46">
        <v>4</v>
      </c>
      <c r="D23" s="47" t="s">
        <v>180</v>
      </c>
      <c r="E23" s="47" t="s">
        <v>181</v>
      </c>
      <c r="F23" s="48" t="s">
        <v>51</v>
      </c>
      <c r="G23" s="48"/>
      <c r="H23" s="48"/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0</v>
      </c>
      <c r="T23" s="4">
        <v>0</v>
      </c>
      <c r="U23" s="4">
        <v>1</v>
      </c>
      <c r="V23" s="4">
        <v>1</v>
      </c>
      <c r="W23" s="4">
        <v>1</v>
      </c>
      <c r="X23" s="4">
        <v>0</v>
      </c>
      <c r="Y23" s="4">
        <v>1</v>
      </c>
      <c r="Z23" s="4">
        <v>1</v>
      </c>
      <c r="AA23" s="4">
        <v>1</v>
      </c>
      <c r="AB23" s="4">
        <v>1</v>
      </c>
      <c r="AC23" s="4">
        <v>0</v>
      </c>
      <c r="AD23" s="4">
        <v>1</v>
      </c>
      <c r="AE23" s="4">
        <v>0</v>
      </c>
      <c r="AF23" s="4">
        <v>1</v>
      </c>
      <c r="AG23" s="4">
        <v>1</v>
      </c>
      <c r="AH23" s="4">
        <v>1</v>
      </c>
      <c r="AI23" s="4">
        <v>0</v>
      </c>
      <c r="AJ23" s="4">
        <v>1</v>
      </c>
      <c r="AK23" s="4">
        <v>0</v>
      </c>
      <c r="AL23" s="4">
        <v>1</v>
      </c>
      <c r="AM23" s="4">
        <v>1</v>
      </c>
      <c r="AN23" s="4">
        <v>1</v>
      </c>
      <c r="AO23" s="4">
        <v>0</v>
      </c>
      <c r="AP23" s="4">
        <v>0</v>
      </c>
      <c r="AQ23" s="4">
        <v>1</v>
      </c>
      <c r="AR23" s="4">
        <v>1</v>
      </c>
      <c r="AS23" s="4">
        <v>0</v>
      </c>
      <c r="AT23" s="4">
        <v>1</v>
      </c>
      <c r="AU23" s="20">
        <f t="shared" si="19"/>
        <v>28</v>
      </c>
      <c r="AV23" s="21">
        <f t="shared" si="1"/>
        <v>0.7</v>
      </c>
      <c r="AW23" s="21" t="str">
        <f t="shared" si="0"/>
        <v>Pagrindinis</v>
      </c>
      <c r="AX23" s="20">
        <f t="shared" si="2"/>
        <v>12</v>
      </c>
      <c r="AY23" s="21">
        <f t="shared" si="3"/>
        <v>0.8571428571428571</v>
      </c>
      <c r="AZ23" s="20">
        <f t="shared" si="4"/>
        <v>3</v>
      </c>
      <c r="BA23" s="21">
        <f t="shared" si="5"/>
        <v>0.75</v>
      </c>
      <c r="BB23" s="20">
        <f t="shared" si="6"/>
        <v>8</v>
      </c>
      <c r="BC23" s="21">
        <f t="shared" si="7"/>
        <v>0.61538461538461542</v>
      </c>
      <c r="BD23" s="20">
        <f t="shared" si="8"/>
        <v>1</v>
      </c>
      <c r="BE23" s="21">
        <f t="shared" si="9"/>
        <v>0.5</v>
      </c>
      <c r="BF23" s="20">
        <f t="shared" si="10"/>
        <v>4</v>
      </c>
      <c r="BG23" s="21">
        <f t="shared" si="11"/>
        <v>0.5714285714285714</v>
      </c>
      <c r="BH23" s="20">
        <f t="shared" si="12"/>
        <v>10</v>
      </c>
      <c r="BI23" s="21">
        <f t="shared" si="13"/>
        <v>0.90909090909090906</v>
      </c>
      <c r="BJ23" s="20">
        <f t="shared" si="14"/>
        <v>12</v>
      </c>
      <c r="BK23" s="21">
        <f t="shared" si="15"/>
        <v>0.63157894736842102</v>
      </c>
      <c r="BL23" s="20">
        <f t="shared" si="16"/>
        <v>6</v>
      </c>
      <c r="BM23" s="21">
        <f t="shared" si="17"/>
        <v>0.6</v>
      </c>
      <c r="BN23" s="20">
        <f t="shared" si="18"/>
        <v>7</v>
      </c>
    </row>
    <row r="24" spans="1:66">
      <c r="A24" s="45" t="s">
        <v>53</v>
      </c>
      <c r="B24" s="46">
        <v>415205</v>
      </c>
      <c r="C24" s="46">
        <v>5</v>
      </c>
      <c r="D24" s="47" t="s">
        <v>182</v>
      </c>
      <c r="E24" s="47" t="s">
        <v>183</v>
      </c>
      <c r="F24" s="48" t="s">
        <v>48</v>
      </c>
      <c r="G24" s="48"/>
      <c r="H24" s="48"/>
      <c r="I24" s="4">
        <v>1</v>
      </c>
      <c r="J24" s="4">
        <v>1</v>
      </c>
      <c r="K24" s="4">
        <v>1</v>
      </c>
      <c r="L24" s="4">
        <v>1</v>
      </c>
      <c r="M24" s="4">
        <v>0</v>
      </c>
      <c r="N24" s="4">
        <v>0</v>
      </c>
      <c r="O24" s="4">
        <v>1</v>
      </c>
      <c r="P24" s="4">
        <v>1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20">
        <f t="shared" si="19"/>
        <v>13</v>
      </c>
      <c r="AV24" s="21">
        <f t="shared" si="1"/>
        <v>0.32500000000000001</v>
      </c>
      <c r="AW24" s="21" t="str">
        <f t="shared" si="0"/>
        <v>Patenkinamas</v>
      </c>
      <c r="AX24" s="20">
        <f t="shared" si="2"/>
        <v>7</v>
      </c>
      <c r="AY24" s="21">
        <f t="shared" si="3"/>
        <v>0.5</v>
      </c>
      <c r="AZ24" s="20">
        <f t="shared" si="4"/>
        <v>0</v>
      </c>
      <c r="BA24" s="21">
        <f t="shared" si="5"/>
        <v>0</v>
      </c>
      <c r="BB24" s="20">
        <f t="shared" si="6"/>
        <v>4</v>
      </c>
      <c r="BC24" s="21">
        <f t="shared" si="7"/>
        <v>0.30769230769230771</v>
      </c>
      <c r="BD24" s="20">
        <f t="shared" si="8"/>
        <v>1</v>
      </c>
      <c r="BE24" s="21">
        <f t="shared" si="9"/>
        <v>0.5</v>
      </c>
      <c r="BF24" s="20">
        <f t="shared" si="10"/>
        <v>1</v>
      </c>
      <c r="BG24" s="21">
        <f t="shared" si="11"/>
        <v>0.14285714285714285</v>
      </c>
      <c r="BH24" s="20">
        <f t="shared" si="12"/>
        <v>3</v>
      </c>
      <c r="BI24" s="21">
        <f t="shared" si="13"/>
        <v>0.27272727272727271</v>
      </c>
      <c r="BJ24" s="20">
        <f t="shared" si="14"/>
        <v>9</v>
      </c>
      <c r="BK24" s="21">
        <f t="shared" si="15"/>
        <v>0.47368421052631576</v>
      </c>
      <c r="BL24" s="20">
        <f t="shared" si="16"/>
        <v>1</v>
      </c>
      <c r="BM24" s="21">
        <f t="shared" si="17"/>
        <v>0.1</v>
      </c>
      <c r="BN24" s="20">
        <f t="shared" si="18"/>
        <v>2</v>
      </c>
    </row>
    <row r="25" spans="1:66">
      <c r="A25" s="45" t="s">
        <v>53</v>
      </c>
      <c r="B25" s="46">
        <v>415206</v>
      </c>
      <c r="C25" s="46">
        <v>6</v>
      </c>
      <c r="D25" s="47" t="s">
        <v>49</v>
      </c>
      <c r="E25" s="47" t="s">
        <v>184</v>
      </c>
      <c r="F25" s="48" t="s">
        <v>48</v>
      </c>
      <c r="G25" s="48"/>
      <c r="H25" s="48"/>
      <c r="I25" s="4">
        <v>1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v>1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0</v>
      </c>
      <c r="AC25" s="4">
        <v>1</v>
      </c>
      <c r="AD25" s="4">
        <v>1</v>
      </c>
      <c r="AE25" s="4">
        <v>0</v>
      </c>
      <c r="AF25" s="4">
        <v>1</v>
      </c>
      <c r="AG25" s="4">
        <v>1</v>
      </c>
      <c r="AH25" s="4">
        <v>1</v>
      </c>
      <c r="AI25" s="4">
        <v>0</v>
      </c>
      <c r="AJ25" s="4">
        <v>0</v>
      </c>
      <c r="AK25" s="4">
        <v>1</v>
      </c>
      <c r="AL25" s="4">
        <v>1</v>
      </c>
      <c r="AM25" s="4">
        <v>1</v>
      </c>
      <c r="AN25" s="4">
        <v>1</v>
      </c>
      <c r="AO25" s="4">
        <v>0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20">
        <f t="shared" si="19"/>
        <v>24</v>
      </c>
      <c r="AV25" s="21">
        <f t="shared" si="1"/>
        <v>0.6</v>
      </c>
      <c r="AW25" s="21" t="str">
        <f t="shared" si="0"/>
        <v>Pagrindinis</v>
      </c>
      <c r="AX25" s="20">
        <f t="shared" si="2"/>
        <v>6</v>
      </c>
      <c r="AY25" s="21">
        <f t="shared" si="3"/>
        <v>0.42857142857142855</v>
      </c>
      <c r="AZ25" s="20">
        <f t="shared" si="4"/>
        <v>3</v>
      </c>
      <c r="BA25" s="21">
        <f t="shared" si="5"/>
        <v>0.75</v>
      </c>
      <c r="BB25" s="20">
        <f t="shared" si="6"/>
        <v>9</v>
      </c>
      <c r="BC25" s="21">
        <f t="shared" si="7"/>
        <v>0.69230769230769229</v>
      </c>
      <c r="BD25" s="20">
        <f t="shared" si="8"/>
        <v>2</v>
      </c>
      <c r="BE25" s="21">
        <f t="shared" si="9"/>
        <v>1</v>
      </c>
      <c r="BF25" s="20">
        <f t="shared" si="10"/>
        <v>4</v>
      </c>
      <c r="BG25" s="21">
        <f t="shared" si="11"/>
        <v>0.5714285714285714</v>
      </c>
      <c r="BH25" s="20">
        <f t="shared" si="12"/>
        <v>7</v>
      </c>
      <c r="BI25" s="21">
        <f t="shared" si="13"/>
        <v>0.63636363636363635</v>
      </c>
      <c r="BJ25" s="20">
        <f t="shared" si="14"/>
        <v>11</v>
      </c>
      <c r="BK25" s="21">
        <f t="shared" si="15"/>
        <v>0.57894736842105265</v>
      </c>
      <c r="BL25" s="20">
        <f t="shared" si="16"/>
        <v>6</v>
      </c>
      <c r="BM25" s="21">
        <f t="shared" si="17"/>
        <v>0.6</v>
      </c>
      <c r="BN25" s="20">
        <f t="shared" si="18"/>
        <v>5</v>
      </c>
    </row>
    <row r="26" spans="1:66">
      <c r="A26" s="45" t="s">
        <v>53</v>
      </c>
      <c r="B26" s="46">
        <v>415207</v>
      </c>
      <c r="C26" s="46">
        <v>7</v>
      </c>
      <c r="D26" s="47" t="s">
        <v>134</v>
      </c>
      <c r="E26" s="47" t="s">
        <v>184</v>
      </c>
      <c r="F26" s="48" t="s">
        <v>48</v>
      </c>
      <c r="G26" s="48"/>
      <c r="H26" s="48"/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0</v>
      </c>
      <c r="Q26" s="4">
        <v>1</v>
      </c>
      <c r="R26" s="4">
        <v>0</v>
      </c>
      <c r="S26" s="4">
        <v>2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1</v>
      </c>
      <c r="AB26" s="4">
        <v>1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0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0</v>
      </c>
      <c r="AP26" s="4">
        <v>1</v>
      </c>
      <c r="AQ26" s="4">
        <v>1</v>
      </c>
      <c r="AR26" s="4">
        <v>0</v>
      </c>
      <c r="AS26" s="4">
        <v>1</v>
      </c>
      <c r="AT26" s="4">
        <v>1</v>
      </c>
      <c r="AU26" s="20">
        <f t="shared" si="19"/>
        <v>26</v>
      </c>
      <c r="AV26" s="21">
        <f t="shared" si="1"/>
        <v>0.65</v>
      </c>
      <c r="AW26" s="21" t="str">
        <f t="shared" si="0"/>
        <v>Pagrindinis</v>
      </c>
      <c r="AX26" s="20">
        <f t="shared" si="2"/>
        <v>9</v>
      </c>
      <c r="AY26" s="21">
        <f t="shared" si="3"/>
        <v>0.6428571428571429</v>
      </c>
      <c r="AZ26" s="20">
        <f t="shared" si="4"/>
        <v>3</v>
      </c>
      <c r="BA26" s="21">
        <f t="shared" si="5"/>
        <v>0.75</v>
      </c>
      <c r="BB26" s="20">
        <f t="shared" si="6"/>
        <v>6</v>
      </c>
      <c r="BC26" s="21">
        <f t="shared" si="7"/>
        <v>0.46153846153846156</v>
      </c>
      <c r="BD26" s="20">
        <f t="shared" si="8"/>
        <v>2</v>
      </c>
      <c r="BE26" s="21">
        <f t="shared" si="9"/>
        <v>1</v>
      </c>
      <c r="BF26" s="20">
        <f t="shared" si="10"/>
        <v>6</v>
      </c>
      <c r="BG26" s="21">
        <f t="shared" si="11"/>
        <v>0.8571428571428571</v>
      </c>
      <c r="BH26" s="20">
        <f t="shared" si="12"/>
        <v>8</v>
      </c>
      <c r="BI26" s="21">
        <f t="shared" si="13"/>
        <v>0.72727272727272729</v>
      </c>
      <c r="BJ26" s="20">
        <f t="shared" si="14"/>
        <v>11</v>
      </c>
      <c r="BK26" s="21">
        <f t="shared" si="15"/>
        <v>0.57894736842105265</v>
      </c>
      <c r="BL26" s="20">
        <f t="shared" si="16"/>
        <v>7</v>
      </c>
      <c r="BM26" s="21">
        <f t="shared" si="17"/>
        <v>0.7</v>
      </c>
      <c r="BN26" s="20">
        <f t="shared" si="18"/>
        <v>6</v>
      </c>
    </row>
    <row r="27" spans="1:66">
      <c r="A27" s="45" t="s">
        <v>53</v>
      </c>
      <c r="B27" s="46">
        <v>415208</v>
      </c>
      <c r="C27" s="46">
        <v>8</v>
      </c>
      <c r="D27" s="47" t="s">
        <v>185</v>
      </c>
      <c r="E27" s="47" t="s">
        <v>186</v>
      </c>
      <c r="F27" s="48" t="s">
        <v>51</v>
      </c>
      <c r="G27" s="48"/>
      <c r="H27" s="48"/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1</v>
      </c>
      <c r="O27" s="4">
        <v>1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1</v>
      </c>
      <c r="AT27" s="4">
        <v>1</v>
      </c>
      <c r="AU27" s="20">
        <f t="shared" si="19"/>
        <v>16</v>
      </c>
      <c r="AV27" s="21">
        <f t="shared" si="1"/>
        <v>0.4</v>
      </c>
      <c r="AW27" s="21" t="str">
        <f t="shared" si="0"/>
        <v>Patenkinamas</v>
      </c>
      <c r="AX27" s="20">
        <f t="shared" si="2"/>
        <v>7</v>
      </c>
      <c r="AY27" s="21">
        <f t="shared" si="3"/>
        <v>0.5</v>
      </c>
      <c r="AZ27" s="20">
        <f t="shared" si="4"/>
        <v>1</v>
      </c>
      <c r="BA27" s="21">
        <f t="shared" si="5"/>
        <v>0.25</v>
      </c>
      <c r="BB27" s="20">
        <f t="shared" si="6"/>
        <v>5</v>
      </c>
      <c r="BC27" s="21">
        <f t="shared" si="7"/>
        <v>0.38461538461538464</v>
      </c>
      <c r="BD27" s="20">
        <f t="shared" si="8"/>
        <v>1</v>
      </c>
      <c r="BE27" s="21">
        <f t="shared" si="9"/>
        <v>0.5</v>
      </c>
      <c r="BF27" s="20">
        <f t="shared" si="10"/>
        <v>2</v>
      </c>
      <c r="BG27" s="21">
        <f t="shared" si="11"/>
        <v>0.2857142857142857</v>
      </c>
      <c r="BH27" s="20">
        <f t="shared" si="12"/>
        <v>6</v>
      </c>
      <c r="BI27" s="21">
        <f t="shared" si="13"/>
        <v>0.54545454545454541</v>
      </c>
      <c r="BJ27" s="20">
        <f t="shared" si="14"/>
        <v>6</v>
      </c>
      <c r="BK27" s="21">
        <f t="shared" si="15"/>
        <v>0.31578947368421051</v>
      </c>
      <c r="BL27" s="20">
        <f t="shared" si="16"/>
        <v>4</v>
      </c>
      <c r="BM27" s="21">
        <f t="shared" si="17"/>
        <v>0.4</v>
      </c>
      <c r="BN27" s="20">
        <f t="shared" si="18"/>
        <v>2</v>
      </c>
    </row>
    <row r="28" spans="1:66">
      <c r="A28" s="45" t="s">
        <v>53</v>
      </c>
      <c r="B28" s="46">
        <v>415209</v>
      </c>
      <c r="C28" s="46">
        <v>9</v>
      </c>
      <c r="D28" s="47" t="s">
        <v>187</v>
      </c>
      <c r="E28" s="47" t="s">
        <v>188</v>
      </c>
      <c r="F28" s="48" t="s">
        <v>51</v>
      </c>
      <c r="G28" s="48"/>
      <c r="H28" s="48"/>
      <c r="I28" s="4">
        <v>1</v>
      </c>
      <c r="J28" s="4">
        <v>1</v>
      </c>
      <c r="K28" s="4">
        <v>0</v>
      </c>
      <c r="L28" s="4">
        <v>1</v>
      </c>
      <c r="M28" s="4">
        <v>1</v>
      </c>
      <c r="N28" s="4">
        <v>1</v>
      </c>
      <c r="O28" s="4">
        <v>0</v>
      </c>
      <c r="P28" s="4">
        <v>0</v>
      </c>
      <c r="Q28" s="4">
        <v>0</v>
      </c>
      <c r="R28" s="4">
        <v>0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1</v>
      </c>
      <c r="AA28" s="4">
        <v>1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1</v>
      </c>
      <c r="AH28" s="4">
        <v>1</v>
      </c>
      <c r="AI28" s="4">
        <v>0</v>
      </c>
      <c r="AJ28" s="4">
        <v>0</v>
      </c>
      <c r="AK28" s="4">
        <v>0</v>
      </c>
      <c r="AL28" s="4">
        <v>1</v>
      </c>
      <c r="AM28" s="4">
        <v>1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20">
        <f t="shared" si="19"/>
        <v>14</v>
      </c>
      <c r="AV28" s="21">
        <f t="shared" si="1"/>
        <v>0.35</v>
      </c>
      <c r="AW28" s="21" t="str">
        <f t="shared" si="0"/>
        <v>Patenkinamas</v>
      </c>
      <c r="AX28" s="20">
        <f t="shared" si="2"/>
        <v>5</v>
      </c>
      <c r="AY28" s="21">
        <f t="shared" si="3"/>
        <v>0.35714285714285715</v>
      </c>
      <c r="AZ28" s="20">
        <f t="shared" si="4"/>
        <v>4</v>
      </c>
      <c r="BA28" s="21">
        <f t="shared" si="5"/>
        <v>1</v>
      </c>
      <c r="BB28" s="20">
        <f t="shared" si="6"/>
        <v>3</v>
      </c>
      <c r="BC28" s="21">
        <f t="shared" si="7"/>
        <v>0.23076923076923078</v>
      </c>
      <c r="BD28" s="20">
        <f t="shared" si="8"/>
        <v>0</v>
      </c>
      <c r="BE28" s="21">
        <f t="shared" si="9"/>
        <v>0</v>
      </c>
      <c r="BF28" s="20">
        <f t="shared" si="10"/>
        <v>2</v>
      </c>
      <c r="BG28" s="21">
        <f t="shared" si="11"/>
        <v>0.2857142857142857</v>
      </c>
      <c r="BH28" s="20">
        <f t="shared" si="12"/>
        <v>6</v>
      </c>
      <c r="BI28" s="21">
        <f t="shared" si="13"/>
        <v>0.54545454545454541</v>
      </c>
      <c r="BJ28" s="20">
        <f t="shared" si="14"/>
        <v>5</v>
      </c>
      <c r="BK28" s="21">
        <f t="shared" si="15"/>
        <v>0.26315789473684209</v>
      </c>
      <c r="BL28" s="20">
        <f t="shared" si="16"/>
        <v>3</v>
      </c>
      <c r="BM28" s="21">
        <f t="shared" si="17"/>
        <v>0.3</v>
      </c>
      <c r="BN28" s="20">
        <f t="shared" si="18"/>
        <v>2</v>
      </c>
    </row>
    <row r="29" spans="1:66">
      <c r="A29" s="45" t="s">
        <v>53</v>
      </c>
      <c r="B29" s="46">
        <v>415210</v>
      </c>
      <c r="C29" s="46">
        <v>10</v>
      </c>
      <c r="D29" s="47" t="s">
        <v>189</v>
      </c>
      <c r="E29" s="47" t="s">
        <v>190</v>
      </c>
      <c r="F29" s="48" t="s">
        <v>48</v>
      </c>
      <c r="G29" s="48"/>
      <c r="H29" s="48"/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0</v>
      </c>
      <c r="Q29" s="4">
        <v>1</v>
      </c>
      <c r="R29" s="4">
        <v>0</v>
      </c>
      <c r="S29" s="4">
        <v>2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0</v>
      </c>
      <c r="AE29" s="4">
        <v>0</v>
      </c>
      <c r="AF29" s="4">
        <v>0</v>
      </c>
      <c r="AG29" s="4">
        <v>1</v>
      </c>
      <c r="AH29" s="4">
        <v>0</v>
      </c>
      <c r="AI29" s="4">
        <v>0</v>
      </c>
      <c r="AJ29" s="4">
        <v>1</v>
      </c>
      <c r="AK29" s="4">
        <v>0</v>
      </c>
      <c r="AL29" s="4">
        <v>1</v>
      </c>
      <c r="AM29" s="4">
        <v>1</v>
      </c>
      <c r="AN29" s="4">
        <v>1</v>
      </c>
      <c r="AO29" s="4">
        <v>0</v>
      </c>
      <c r="AP29" s="4">
        <v>0</v>
      </c>
      <c r="AQ29" s="4">
        <v>1</v>
      </c>
      <c r="AR29" s="4">
        <v>1</v>
      </c>
      <c r="AS29" s="4">
        <v>1</v>
      </c>
      <c r="AT29" s="4">
        <v>1</v>
      </c>
      <c r="AU29" s="20">
        <f t="shared" si="19"/>
        <v>24</v>
      </c>
      <c r="AV29" s="21">
        <f t="shared" si="1"/>
        <v>0.6</v>
      </c>
      <c r="AW29" s="21" t="str">
        <f t="shared" si="0"/>
        <v>Pagrindinis</v>
      </c>
      <c r="AX29" s="20">
        <f t="shared" si="2"/>
        <v>9</v>
      </c>
      <c r="AY29" s="21">
        <f t="shared" si="3"/>
        <v>0.6428571428571429</v>
      </c>
      <c r="AZ29" s="20">
        <f t="shared" si="4"/>
        <v>4</v>
      </c>
      <c r="BA29" s="21">
        <f t="shared" si="5"/>
        <v>1</v>
      </c>
      <c r="BB29" s="20">
        <f t="shared" si="6"/>
        <v>4</v>
      </c>
      <c r="BC29" s="21">
        <f t="shared" si="7"/>
        <v>0.30769230769230771</v>
      </c>
      <c r="BD29" s="20">
        <f t="shared" si="8"/>
        <v>2</v>
      </c>
      <c r="BE29" s="21">
        <f t="shared" si="9"/>
        <v>1</v>
      </c>
      <c r="BF29" s="20">
        <f t="shared" si="10"/>
        <v>5</v>
      </c>
      <c r="BG29" s="21">
        <f t="shared" si="11"/>
        <v>0.7142857142857143</v>
      </c>
      <c r="BH29" s="20">
        <f t="shared" si="12"/>
        <v>8</v>
      </c>
      <c r="BI29" s="21">
        <f t="shared" si="13"/>
        <v>0.72727272727272729</v>
      </c>
      <c r="BJ29" s="20">
        <f t="shared" si="14"/>
        <v>10</v>
      </c>
      <c r="BK29" s="21">
        <f t="shared" si="15"/>
        <v>0.52631578947368418</v>
      </c>
      <c r="BL29" s="20">
        <f t="shared" si="16"/>
        <v>6</v>
      </c>
      <c r="BM29" s="21">
        <f t="shared" si="17"/>
        <v>0.6</v>
      </c>
      <c r="BN29" s="20">
        <f t="shared" si="18"/>
        <v>5</v>
      </c>
    </row>
    <row r="30" spans="1:66">
      <c r="A30" s="45" t="s">
        <v>53</v>
      </c>
      <c r="B30" s="46">
        <v>415211</v>
      </c>
      <c r="C30" s="46">
        <v>11</v>
      </c>
      <c r="D30" s="47" t="s">
        <v>191</v>
      </c>
      <c r="E30" s="47" t="s">
        <v>192</v>
      </c>
      <c r="F30" s="48" t="s">
        <v>51</v>
      </c>
      <c r="G30" s="48"/>
      <c r="H30" s="48"/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0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0</v>
      </c>
      <c r="AF30" s="4">
        <v>1</v>
      </c>
      <c r="AG30" s="4">
        <v>1</v>
      </c>
      <c r="AH30" s="4">
        <v>0</v>
      </c>
      <c r="AI30" s="4">
        <v>0</v>
      </c>
      <c r="AJ30" s="4">
        <v>1</v>
      </c>
      <c r="AK30" s="4">
        <v>1</v>
      </c>
      <c r="AL30" s="4">
        <v>0</v>
      </c>
      <c r="AM30" s="4">
        <v>1</v>
      </c>
      <c r="AN30" s="4">
        <v>1</v>
      </c>
      <c r="AO30" s="4">
        <v>0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20">
        <f t="shared" si="19"/>
        <v>32</v>
      </c>
      <c r="AV30" s="21">
        <f t="shared" si="1"/>
        <v>0.8</v>
      </c>
      <c r="AW30" s="21" t="str">
        <f t="shared" si="0"/>
        <v>Pagrindinis</v>
      </c>
      <c r="AX30" s="20">
        <f t="shared" si="2"/>
        <v>13</v>
      </c>
      <c r="AY30" s="21">
        <f t="shared" si="3"/>
        <v>0.9285714285714286</v>
      </c>
      <c r="AZ30" s="20">
        <f t="shared" si="4"/>
        <v>4</v>
      </c>
      <c r="BA30" s="21">
        <f t="shared" si="5"/>
        <v>1</v>
      </c>
      <c r="BB30" s="20">
        <f t="shared" si="6"/>
        <v>7</v>
      </c>
      <c r="BC30" s="21">
        <f t="shared" si="7"/>
        <v>0.53846153846153844</v>
      </c>
      <c r="BD30" s="20">
        <f t="shared" si="8"/>
        <v>2</v>
      </c>
      <c r="BE30" s="21">
        <f t="shared" si="9"/>
        <v>1</v>
      </c>
      <c r="BF30" s="20">
        <f t="shared" si="10"/>
        <v>6</v>
      </c>
      <c r="BG30" s="21">
        <f t="shared" si="11"/>
        <v>0.8571428571428571</v>
      </c>
      <c r="BH30" s="20">
        <f t="shared" si="12"/>
        <v>8</v>
      </c>
      <c r="BI30" s="21">
        <f t="shared" si="13"/>
        <v>0.72727272727272729</v>
      </c>
      <c r="BJ30" s="20">
        <f t="shared" si="14"/>
        <v>16</v>
      </c>
      <c r="BK30" s="21">
        <f t="shared" si="15"/>
        <v>0.84210526315789469</v>
      </c>
      <c r="BL30" s="20">
        <f t="shared" si="16"/>
        <v>8</v>
      </c>
      <c r="BM30" s="21">
        <f t="shared" si="17"/>
        <v>0.8</v>
      </c>
      <c r="BN30" s="20">
        <f t="shared" si="18"/>
        <v>8</v>
      </c>
    </row>
    <row r="31" spans="1:66">
      <c r="A31" s="45" t="s">
        <v>53</v>
      </c>
      <c r="B31" s="46">
        <v>415212</v>
      </c>
      <c r="C31" s="46">
        <v>12</v>
      </c>
      <c r="D31" s="47" t="s">
        <v>193</v>
      </c>
      <c r="E31" s="47" t="s">
        <v>194</v>
      </c>
      <c r="F31" s="48" t="s">
        <v>51</v>
      </c>
      <c r="G31" s="48"/>
      <c r="H31" s="48"/>
      <c r="I31" s="4">
        <v>1</v>
      </c>
      <c r="J31" s="4">
        <v>1</v>
      </c>
      <c r="K31" s="4">
        <v>0</v>
      </c>
      <c r="L31" s="4">
        <v>1</v>
      </c>
      <c r="M31" s="4">
        <v>0</v>
      </c>
      <c r="N31" s="4">
        <v>1</v>
      </c>
      <c r="O31" s="4">
        <v>1</v>
      </c>
      <c r="P31" s="4">
        <v>0</v>
      </c>
      <c r="Q31" s="4">
        <v>0</v>
      </c>
      <c r="R31" s="4">
        <v>0</v>
      </c>
      <c r="S31" s="4">
        <v>1</v>
      </c>
      <c r="T31" s="4">
        <v>1</v>
      </c>
      <c r="U31" s="4">
        <v>1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1</v>
      </c>
      <c r="AB31" s="4">
        <v>1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1</v>
      </c>
      <c r="AL31" s="4">
        <v>0</v>
      </c>
      <c r="AM31" s="4">
        <v>1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20">
        <f t="shared" si="19"/>
        <v>17</v>
      </c>
      <c r="AV31" s="21">
        <f t="shared" si="1"/>
        <v>0.42499999999999999</v>
      </c>
      <c r="AW31" s="21" t="str">
        <f t="shared" si="0"/>
        <v>Patenkinamas</v>
      </c>
      <c r="AX31" s="20">
        <f t="shared" si="2"/>
        <v>6</v>
      </c>
      <c r="AY31" s="21">
        <f t="shared" si="3"/>
        <v>0.42857142857142855</v>
      </c>
      <c r="AZ31" s="20">
        <f t="shared" si="4"/>
        <v>2</v>
      </c>
      <c r="BA31" s="21">
        <f t="shared" si="5"/>
        <v>0.5</v>
      </c>
      <c r="BB31" s="20">
        <f t="shared" si="6"/>
        <v>4</v>
      </c>
      <c r="BC31" s="21">
        <f t="shared" si="7"/>
        <v>0.30769230769230771</v>
      </c>
      <c r="BD31" s="20">
        <f t="shared" si="8"/>
        <v>1</v>
      </c>
      <c r="BE31" s="21">
        <f t="shared" si="9"/>
        <v>0.5</v>
      </c>
      <c r="BF31" s="20">
        <f t="shared" si="10"/>
        <v>4</v>
      </c>
      <c r="BG31" s="21">
        <f t="shared" si="11"/>
        <v>0.5714285714285714</v>
      </c>
      <c r="BH31" s="20">
        <f t="shared" si="12"/>
        <v>4</v>
      </c>
      <c r="BI31" s="21">
        <f t="shared" si="13"/>
        <v>0.36363636363636365</v>
      </c>
      <c r="BJ31" s="20">
        <f t="shared" si="14"/>
        <v>8</v>
      </c>
      <c r="BK31" s="21">
        <f t="shared" si="15"/>
        <v>0.42105263157894735</v>
      </c>
      <c r="BL31" s="20">
        <f t="shared" si="16"/>
        <v>5</v>
      </c>
      <c r="BM31" s="21">
        <f t="shared" si="17"/>
        <v>0.5</v>
      </c>
      <c r="BN31" s="20">
        <f t="shared" si="18"/>
        <v>3</v>
      </c>
    </row>
    <row r="32" spans="1:66">
      <c r="A32" s="45" t="s">
        <v>53</v>
      </c>
      <c r="B32" s="46">
        <v>415213</v>
      </c>
      <c r="C32" s="46">
        <v>13</v>
      </c>
      <c r="D32" s="47" t="s">
        <v>195</v>
      </c>
      <c r="E32" s="47" t="s">
        <v>196</v>
      </c>
      <c r="F32" s="48" t="s">
        <v>48</v>
      </c>
      <c r="G32" s="48"/>
      <c r="H32" s="48"/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0</v>
      </c>
      <c r="P32" s="4">
        <v>0</v>
      </c>
      <c r="Q32" s="4">
        <v>0</v>
      </c>
      <c r="R32" s="4">
        <v>1</v>
      </c>
      <c r="S32" s="4">
        <v>2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1</v>
      </c>
      <c r="AA32" s="4">
        <v>1</v>
      </c>
      <c r="AB32" s="4">
        <v>1</v>
      </c>
      <c r="AC32" s="4">
        <v>0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0</v>
      </c>
      <c r="AJ32" s="4">
        <v>1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20">
        <f t="shared" si="19"/>
        <v>20</v>
      </c>
      <c r="AV32" s="21">
        <f t="shared" si="1"/>
        <v>0.5</v>
      </c>
      <c r="AW32" s="21" t="str">
        <f t="shared" si="0"/>
        <v>Patenkinamas</v>
      </c>
      <c r="AX32" s="20">
        <f t="shared" si="2"/>
        <v>7</v>
      </c>
      <c r="AY32" s="21">
        <f t="shared" si="3"/>
        <v>0.5</v>
      </c>
      <c r="AZ32" s="20">
        <f t="shared" si="4"/>
        <v>3</v>
      </c>
      <c r="BA32" s="21">
        <f t="shared" si="5"/>
        <v>0.75</v>
      </c>
      <c r="BB32" s="20">
        <f t="shared" si="6"/>
        <v>5</v>
      </c>
      <c r="BC32" s="21">
        <f t="shared" si="7"/>
        <v>0.38461538461538464</v>
      </c>
      <c r="BD32" s="20">
        <f t="shared" si="8"/>
        <v>0</v>
      </c>
      <c r="BE32" s="21">
        <f t="shared" si="9"/>
        <v>0</v>
      </c>
      <c r="BF32" s="20">
        <f t="shared" si="10"/>
        <v>5</v>
      </c>
      <c r="BG32" s="21">
        <f t="shared" si="11"/>
        <v>0.7142857142857143</v>
      </c>
      <c r="BH32" s="20">
        <f t="shared" si="12"/>
        <v>7</v>
      </c>
      <c r="BI32" s="21">
        <f t="shared" si="13"/>
        <v>0.63636363636363635</v>
      </c>
      <c r="BJ32" s="20">
        <f t="shared" si="14"/>
        <v>8</v>
      </c>
      <c r="BK32" s="21">
        <f t="shared" si="15"/>
        <v>0.42105263157894735</v>
      </c>
      <c r="BL32" s="20">
        <f t="shared" si="16"/>
        <v>5</v>
      </c>
      <c r="BM32" s="21">
        <f t="shared" si="17"/>
        <v>0.5</v>
      </c>
      <c r="BN32" s="20">
        <f t="shared" si="18"/>
        <v>4</v>
      </c>
    </row>
    <row r="33" spans="1:66">
      <c r="A33" s="45" t="s">
        <v>53</v>
      </c>
      <c r="B33" s="46">
        <v>415214</v>
      </c>
      <c r="C33" s="46">
        <v>14</v>
      </c>
      <c r="D33" s="47" t="s">
        <v>49</v>
      </c>
      <c r="E33" s="47" t="s">
        <v>197</v>
      </c>
      <c r="F33" s="48" t="s">
        <v>48</v>
      </c>
      <c r="G33" s="48"/>
      <c r="H33" s="48"/>
      <c r="I33" s="4">
        <v>1</v>
      </c>
      <c r="J33" s="4">
        <v>0</v>
      </c>
      <c r="K33" s="4">
        <v>1</v>
      </c>
      <c r="L33" s="4">
        <v>1</v>
      </c>
      <c r="M33" s="4">
        <v>1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1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1</v>
      </c>
      <c r="AH33" s="4">
        <v>1</v>
      </c>
      <c r="AI33" s="4">
        <v>0</v>
      </c>
      <c r="AJ33" s="4">
        <v>0</v>
      </c>
      <c r="AK33" s="4">
        <v>1</v>
      </c>
      <c r="AL33" s="4">
        <v>1</v>
      </c>
      <c r="AM33" s="4">
        <v>0</v>
      </c>
      <c r="AN33" s="4">
        <v>0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0</v>
      </c>
      <c r="AU33" s="20">
        <f t="shared" si="19"/>
        <v>12</v>
      </c>
      <c r="AV33" s="21">
        <f t="shared" si="1"/>
        <v>0.3</v>
      </c>
      <c r="AW33" s="21" t="str">
        <f t="shared" si="0"/>
        <v>Patenkinamas</v>
      </c>
      <c r="AX33" s="20">
        <f t="shared" si="2"/>
        <v>5</v>
      </c>
      <c r="AY33" s="21">
        <f t="shared" si="3"/>
        <v>0.35714285714285715</v>
      </c>
      <c r="AZ33" s="20">
        <f t="shared" si="4"/>
        <v>2</v>
      </c>
      <c r="BA33" s="21">
        <f t="shared" si="5"/>
        <v>0.5</v>
      </c>
      <c r="BB33" s="20">
        <f t="shared" si="6"/>
        <v>5</v>
      </c>
      <c r="BC33" s="21">
        <f t="shared" si="7"/>
        <v>0.38461538461538464</v>
      </c>
      <c r="BD33" s="20">
        <f t="shared" si="8"/>
        <v>0</v>
      </c>
      <c r="BE33" s="21">
        <f t="shared" si="9"/>
        <v>0</v>
      </c>
      <c r="BF33" s="20">
        <f t="shared" si="10"/>
        <v>0</v>
      </c>
      <c r="BG33" s="21">
        <f t="shared" si="11"/>
        <v>0</v>
      </c>
      <c r="BH33" s="20">
        <f t="shared" si="12"/>
        <v>7</v>
      </c>
      <c r="BI33" s="21">
        <f t="shared" si="13"/>
        <v>0.63636363636363635</v>
      </c>
      <c r="BJ33" s="20">
        <f t="shared" si="14"/>
        <v>3</v>
      </c>
      <c r="BK33" s="21">
        <f t="shared" si="15"/>
        <v>0.15789473684210525</v>
      </c>
      <c r="BL33" s="20">
        <f t="shared" si="16"/>
        <v>2</v>
      </c>
      <c r="BM33" s="21">
        <f t="shared" si="17"/>
        <v>0.2</v>
      </c>
      <c r="BN33" s="20">
        <f t="shared" si="18"/>
        <v>1</v>
      </c>
    </row>
    <row r="34" spans="1:66">
      <c r="A34" s="45" t="s">
        <v>53</v>
      </c>
      <c r="B34" s="46">
        <v>415215</v>
      </c>
      <c r="C34" s="46">
        <v>15</v>
      </c>
      <c r="D34" s="47" t="s">
        <v>135</v>
      </c>
      <c r="E34" s="47" t="s">
        <v>198</v>
      </c>
      <c r="F34" s="48" t="s">
        <v>51</v>
      </c>
      <c r="G34" s="48"/>
      <c r="H34" s="48"/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1</v>
      </c>
      <c r="O34" s="4">
        <v>0</v>
      </c>
      <c r="P34" s="4">
        <v>1</v>
      </c>
      <c r="Q34" s="4">
        <v>1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1</v>
      </c>
      <c r="AA34" s="4">
        <v>0</v>
      </c>
      <c r="AB34" s="4">
        <v>0</v>
      </c>
      <c r="AC34" s="4">
        <v>1</v>
      </c>
      <c r="AD34" s="4">
        <v>1</v>
      </c>
      <c r="AE34" s="4">
        <v>0</v>
      </c>
      <c r="AF34" s="4">
        <v>1</v>
      </c>
      <c r="AG34" s="4">
        <v>1</v>
      </c>
      <c r="AH34" s="4">
        <v>1</v>
      </c>
      <c r="AI34" s="4">
        <v>0</v>
      </c>
      <c r="AJ34" s="4">
        <v>1</v>
      </c>
      <c r="AK34" s="4">
        <v>1</v>
      </c>
      <c r="AL34" s="4">
        <v>0</v>
      </c>
      <c r="AM34" s="4">
        <v>1</v>
      </c>
      <c r="AN34" s="4">
        <v>0</v>
      </c>
      <c r="AO34" s="4">
        <v>0</v>
      </c>
      <c r="AP34" s="4">
        <v>1</v>
      </c>
      <c r="AQ34" s="4">
        <v>0</v>
      </c>
      <c r="AR34" s="4">
        <v>1</v>
      </c>
      <c r="AS34" s="4">
        <v>0</v>
      </c>
      <c r="AT34" s="4">
        <v>1</v>
      </c>
      <c r="AU34" s="20">
        <f t="shared" si="19"/>
        <v>19</v>
      </c>
      <c r="AV34" s="21">
        <f t="shared" si="1"/>
        <v>0.47499999999999998</v>
      </c>
      <c r="AW34" s="21" t="str">
        <f t="shared" si="0"/>
        <v>Patenkinamas</v>
      </c>
      <c r="AX34" s="20">
        <f t="shared" si="2"/>
        <v>6</v>
      </c>
      <c r="AY34" s="21">
        <f t="shared" si="3"/>
        <v>0.42857142857142855</v>
      </c>
      <c r="AZ34" s="20">
        <f t="shared" si="4"/>
        <v>3</v>
      </c>
      <c r="BA34" s="21">
        <f t="shared" si="5"/>
        <v>0.75</v>
      </c>
      <c r="BB34" s="20">
        <f t="shared" si="6"/>
        <v>6</v>
      </c>
      <c r="BC34" s="21">
        <f t="shared" si="7"/>
        <v>0.46153846153846156</v>
      </c>
      <c r="BD34" s="20">
        <f t="shared" si="8"/>
        <v>0</v>
      </c>
      <c r="BE34" s="21">
        <f t="shared" si="9"/>
        <v>0</v>
      </c>
      <c r="BF34" s="20">
        <f t="shared" si="10"/>
        <v>4</v>
      </c>
      <c r="BG34" s="21">
        <f t="shared" si="11"/>
        <v>0.5714285714285714</v>
      </c>
      <c r="BH34" s="20">
        <f t="shared" si="12"/>
        <v>5</v>
      </c>
      <c r="BI34" s="21">
        <f t="shared" si="13"/>
        <v>0.45454545454545453</v>
      </c>
      <c r="BJ34" s="20">
        <f t="shared" si="14"/>
        <v>9</v>
      </c>
      <c r="BK34" s="21">
        <f t="shared" si="15"/>
        <v>0.47368421052631576</v>
      </c>
      <c r="BL34" s="20">
        <f t="shared" si="16"/>
        <v>5</v>
      </c>
      <c r="BM34" s="21">
        <f t="shared" si="17"/>
        <v>0.5</v>
      </c>
      <c r="BN34" s="20">
        <f t="shared" si="18"/>
        <v>3</v>
      </c>
    </row>
  </sheetData>
  <mergeCells count="11">
    <mergeCell ref="BL2:BM2"/>
    <mergeCell ref="AX1:BG1"/>
    <mergeCell ref="BH1:BM1"/>
    <mergeCell ref="AU2:AV2"/>
    <mergeCell ref="AX2:AY2"/>
    <mergeCell ref="AZ2:BA2"/>
    <mergeCell ref="BB2:BC2"/>
    <mergeCell ref="BD2:BE2"/>
    <mergeCell ref="BF2:BG2"/>
    <mergeCell ref="BH2:BI2"/>
    <mergeCell ref="BJ2:B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4"/>
  <sheetViews>
    <sheetView workbookViewId="0">
      <pane xSplit="8" ySplit="2" topLeftCell="I3" activePane="bottomRight" state="frozen"/>
      <selection activeCell="A13" sqref="A13:XFD23"/>
      <selection pane="topRight" activeCell="A13" sqref="A13:XFD23"/>
      <selection pane="bottomLeft" activeCell="A13" sqref="A13:XFD23"/>
      <selection pane="bottomRight" activeCell="A13" sqref="A13:XFD23"/>
    </sheetView>
  </sheetViews>
  <sheetFormatPr defaultRowHeight="15"/>
  <cols>
    <col min="1" max="1" width="5" style="12" bestFit="1" customWidth="1"/>
    <col min="2" max="2" width="9.140625" style="12" hidden="1" customWidth="1"/>
    <col min="3" max="3" width="3.42578125" style="12" bestFit="1" customWidth="1"/>
    <col min="4" max="4" width="11.28515625" style="14" bestFit="1" customWidth="1"/>
    <col min="5" max="5" width="14" style="14" bestFit="1" customWidth="1"/>
    <col min="6" max="6" width="4.5703125" style="12" bestFit="1" customWidth="1"/>
    <col min="7" max="8" width="3" style="12" customWidth="1"/>
    <col min="9" max="28" width="4.42578125" customWidth="1"/>
    <col min="29" max="30" width="7.42578125" customWidth="1"/>
    <col min="31" max="31" width="16.140625" bestFit="1" customWidth="1"/>
    <col min="32" max="41" width="8.28515625" customWidth="1"/>
    <col min="42" max="47" width="7.85546875" customWidth="1"/>
  </cols>
  <sheetData>
    <row r="1" spans="1:48">
      <c r="A1" s="15" t="s">
        <v>146</v>
      </c>
      <c r="I1" s="43">
        <v>1</v>
      </c>
      <c r="J1" s="43">
        <v>1</v>
      </c>
      <c r="K1" s="43">
        <v>1</v>
      </c>
      <c r="L1" s="43">
        <v>1</v>
      </c>
      <c r="M1" s="43">
        <v>1</v>
      </c>
      <c r="N1" s="43">
        <v>2</v>
      </c>
      <c r="O1" s="43">
        <v>1</v>
      </c>
      <c r="P1" s="43">
        <v>2</v>
      </c>
      <c r="Q1" s="43">
        <v>1</v>
      </c>
      <c r="R1" s="43">
        <v>1</v>
      </c>
      <c r="S1" s="43">
        <v>1</v>
      </c>
      <c r="T1" s="43">
        <v>1</v>
      </c>
      <c r="U1" s="43">
        <v>2</v>
      </c>
      <c r="V1" s="43">
        <v>1</v>
      </c>
      <c r="W1" s="43">
        <v>1</v>
      </c>
      <c r="X1" s="43">
        <v>1</v>
      </c>
      <c r="Y1" s="43">
        <v>2</v>
      </c>
      <c r="Z1" s="43">
        <v>1</v>
      </c>
      <c r="AA1" s="43">
        <v>1</v>
      </c>
      <c r="AB1" s="43">
        <v>2</v>
      </c>
      <c r="AC1" s="16"/>
      <c r="AD1" s="17"/>
      <c r="AE1" s="18"/>
      <c r="AF1" s="53" t="s">
        <v>33</v>
      </c>
      <c r="AG1" s="53"/>
      <c r="AH1" s="53"/>
      <c r="AI1" s="53"/>
      <c r="AJ1" s="53"/>
      <c r="AK1" s="53"/>
      <c r="AL1" s="53"/>
      <c r="AM1" s="53"/>
      <c r="AN1" s="53"/>
      <c r="AO1" s="53"/>
      <c r="AP1" s="54" t="s">
        <v>19</v>
      </c>
      <c r="AQ1" s="55"/>
      <c r="AR1" s="56"/>
      <c r="AS1" s="56"/>
      <c r="AT1" s="56"/>
      <c r="AU1" s="56"/>
      <c r="AV1" s="18"/>
    </row>
    <row r="2" spans="1:48" ht="38.25" customHeight="1">
      <c r="A2" s="13" t="s">
        <v>7</v>
      </c>
      <c r="B2" s="13" t="s">
        <v>41</v>
      </c>
      <c r="C2" s="13" t="s">
        <v>42</v>
      </c>
      <c r="D2" s="10" t="s">
        <v>43</v>
      </c>
      <c r="E2" s="10" t="s">
        <v>44</v>
      </c>
      <c r="F2" s="13" t="s">
        <v>2</v>
      </c>
      <c r="G2" s="13" t="s">
        <v>45</v>
      </c>
      <c r="H2" s="13" t="s">
        <v>46</v>
      </c>
      <c r="I2" s="49" t="s">
        <v>54</v>
      </c>
      <c r="J2" s="49" t="s">
        <v>55</v>
      </c>
      <c r="K2" s="49" t="s">
        <v>56</v>
      </c>
      <c r="L2" s="49" t="s">
        <v>57</v>
      </c>
      <c r="M2" s="49" t="s">
        <v>58</v>
      </c>
      <c r="N2" s="49" t="s">
        <v>59</v>
      </c>
      <c r="O2" s="49" t="s">
        <v>60</v>
      </c>
      <c r="P2" s="49" t="s">
        <v>61</v>
      </c>
      <c r="Q2" s="49" t="s">
        <v>62</v>
      </c>
      <c r="R2" s="49" t="s">
        <v>63</v>
      </c>
      <c r="S2" s="49" t="s">
        <v>64</v>
      </c>
      <c r="T2" s="49" t="s">
        <v>65</v>
      </c>
      <c r="U2" s="49" t="s">
        <v>66</v>
      </c>
      <c r="V2" s="49" t="s">
        <v>67</v>
      </c>
      <c r="W2" s="49" t="s">
        <v>106</v>
      </c>
      <c r="X2" s="49" t="s">
        <v>107</v>
      </c>
      <c r="Y2" s="49" t="s">
        <v>108</v>
      </c>
      <c r="Z2" s="49" t="s">
        <v>109</v>
      </c>
      <c r="AA2" s="49" t="s">
        <v>110</v>
      </c>
      <c r="AB2" s="49" t="s">
        <v>111</v>
      </c>
      <c r="AC2" s="57" t="s">
        <v>4</v>
      </c>
      <c r="AD2" s="58"/>
      <c r="AE2" s="19" t="s">
        <v>5</v>
      </c>
      <c r="AF2" s="51" t="s">
        <v>34</v>
      </c>
      <c r="AG2" s="52"/>
      <c r="AH2" s="51" t="s">
        <v>35</v>
      </c>
      <c r="AI2" s="52"/>
      <c r="AJ2" s="51" t="s">
        <v>36</v>
      </c>
      <c r="AK2" s="52"/>
      <c r="AL2" s="51" t="s">
        <v>37</v>
      </c>
      <c r="AM2" s="52"/>
      <c r="AN2" s="51" t="s">
        <v>38</v>
      </c>
      <c r="AO2" s="52"/>
      <c r="AP2" s="51" t="s">
        <v>25</v>
      </c>
      <c r="AQ2" s="52"/>
      <c r="AR2" s="51" t="s">
        <v>26</v>
      </c>
      <c r="AS2" s="52"/>
      <c r="AT2" s="51" t="s">
        <v>27</v>
      </c>
      <c r="AU2" s="52"/>
      <c r="AV2" s="19" t="s">
        <v>127</v>
      </c>
    </row>
    <row r="3" spans="1:48">
      <c r="A3" s="45" t="s">
        <v>47</v>
      </c>
      <c r="B3" s="46">
        <v>415101</v>
      </c>
      <c r="C3" s="46">
        <v>1</v>
      </c>
      <c r="D3" s="47" t="s">
        <v>147</v>
      </c>
      <c r="E3" s="47" t="s">
        <v>148</v>
      </c>
      <c r="F3" s="48" t="s">
        <v>48</v>
      </c>
      <c r="G3" s="48"/>
      <c r="H3" s="48"/>
      <c r="I3" s="4">
        <v>1</v>
      </c>
      <c r="J3" s="4">
        <v>0</v>
      </c>
      <c r="K3" s="4">
        <v>1</v>
      </c>
      <c r="L3" s="4">
        <v>1</v>
      </c>
      <c r="M3" s="4">
        <v>1</v>
      </c>
      <c r="N3" s="4">
        <v>0</v>
      </c>
      <c r="O3" s="4">
        <v>1</v>
      </c>
      <c r="P3" s="4">
        <v>0</v>
      </c>
      <c r="Q3" s="4">
        <v>1</v>
      </c>
      <c r="R3" s="4">
        <v>1</v>
      </c>
      <c r="S3" s="4">
        <v>1</v>
      </c>
      <c r="T3" s="4">
        <v>1</v>
      </c>
      <c r="U3" s="4">
        <v>2</v>
      </c>
      <c r="V3" s="4">
        <v>1</v>
      </c>
      <c r="W3" s="4">
        <v>1</v>
      </c>
      <c r="X3" s="4">
        <v>1</v>
      </c>
      <c r="Y3" s="4">
        <v>1</v>
      </c>
      <c r="Z3" s="4">
        <v>0</v>
      </c>
      <c r="AA3" s="4">
        <v>0</v>
      </c>
      <c r="AB3" s="4">
        <v>1</v>
      </c>
      <c r="AC3" s="20">
        <f>IF((COUNTA(I3:AB3))&gt;0,(SUM(I3:AB3)), "Tuščias")</f>
        <v>16</v>
      </c>
      <c r="AD3" s="21">
        <f>IF((COUNTA(I3:AB3))&gt;0,(AC3/25 ), "Tuščias")</f>
        <v>0.64</v>
      </c>
      <c r="AE3" s="21" t="str">
        <f t="shared" ref="AE3:AE34" si="0">IF(AC3&lt;=4,"Nepatenkinamas",IF(AC3&lt;=12,"Patenkinamas", IF(AC3&lt;=19,"Pagrindinis", IF(AC3&lt;=25, "Aukštesnysis", "Neatliko")) ))</f>
        <v>Pagrindinis</v>
      </c>
      <c r="AF3" s="20">
        <f>IF((COUNTA(I3:AB3))&gt;0,(I3), "Tuščias")</f>
        <v>1</v>
      </c>
      <c r="AG3" s="21">
        <f>IF((COUNTA(I3:AB3))&gt;0,(AF3/1), "Tuščias")</f>
        <v>1</v>
      </c>
      <c r="AH3" s="20">
        <f>IF((COUNTA(I3:AB3))&gt;0,(J3+K3+L3+M3+P3+Q3+W3+X3+Y3+Z3+AA3+AB3), "Tuščias")</f>
        <v>8</v>
      </c>
      <c r="AI3" s="21">
        <f>IF((COUNTA(I3:AB3))&gt;0,(AH3/15), "Tuščias")</f>
        <v>0.53333333333333333</v>
      </c>
      <c r="AJ3" s="20">
        <f>IF((COUNTA(I3:AB3))&gt;0,(O3), "Tuščias")</f>
        <v>1</v>
      </c>
      <c r="AK3" s="21">
        <f>IF((COUNTA(I3:AB3))&gt;0,(AJ3/1), "Tuščias")</f>
        <v>1</v>
      </c>
      <c r="AL3" s="20">
        <f xml:space="preserve"> IF((COUNTA(I3:AB3))&gt;0,(R3+S3+U3+V3), "Tuščias")</f>
        <v>5</v>
      </c>
      <c r="AM3" s="21">
        <f>IF((COUNTA(I3:AB3))&gt;0,(AL3/5), "Tuščias")</f>
        <v>1</v>
      </c>
      <c r="AN3" s="20">
        <f xml:space="preserve"> IF((COUNTA(I3:AB3))&gt;0,(N3+T3), "Tuščias")</f>
        <v>1</v>
      </c>
      <c r="AO3" s="21">
        <f>IF((COUNTA(I3:AB3))&gt;0,(AN3/3), "Tuščias")</f>
        <v>0.33333333333333331</v>
      </c>
      <c r="AP3" s="20">
        <f xml:space="preserve"> IF((COUNTA(I3:AB3))&gt;0,(J3+K3+L3+R3+S3+V3+X3), "Tuščias")</f>
        <v>6</v>
      </c>
      <c r="AQ3" s="21">
        <f>IF((COUNTA(I3:AB3))&gt;0,(AP3/7), "Tuščias")</f>
        <v>0.8571428571428571</v>
      </c>
      <c r="AR3" s="20">
        <f>IF((COUNTA(I3:AB3))&gt;0,(M3+N3+O3+Q3+U3+W3+Y3), "Tuščias")</f>
        <v>7</v>
      </c>
      <c r="AS3" s="21">
        <f>IF((COUNTA(I3:AB3))&gt;0,(AR3/10), "Tuščias")</f>
        <v>0.7</v>
      </c>
      <c r="AT3" s="20">
        <f>IF((COUNTA(I3:AB3))&gt;0,(I3+P3+T3+Z3+AA3+AB3), "Tuščias")</f>
        <v>3</v>
      </c>
      <c r="AU3" s="21">
        <f>IF((COUNTA(I3:AB3))&gt;0,(AT3/8), "Tuščias")</f>
        <v>0.375</v>
      </c>
      <c r="AV3" s="20">
        <f>IF(AC3&lt;=7,1,IF(AC3&lt;=12,2, IF(AC3&lt;=17,3, IF(AC3&lt;=25, 4, "Tuščias")) ))</f>
        <v>3</v>
      </c>
    </row>
    <row r="4" spans="1:48">
      <c r="A4" s="45" t="s">
        <v>47</v>
      </c>
      <c r="B4" s="46">
        <v>415102</v>
      </c>
      <c r="C4" s="46">
        <v>2</v>
      </c>
      <c r="D4" s="47" t="s">
        <v>149</v>
      </c>
      <c r="E4" s="47" t="s">
        <v>150</v>
      </c>
      <c r="F4" s="48" t="s">
        <v>51</v>
      </c>
      <c r="G4" s="48"/>
      <c r="H4" s="48"/>
      <c r="I4" s="4">
        <v>1</v>
      </c>
      <c r="J4" s="4">
        <v>1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1</v>
      </c>
      <c r="S4" s="4">
        <v>1</v>
      </c>
      <c r="T4" s="4">
        <v>1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20">
        <f t="shared" ref="AC4:AC34" si="1">IF((COUNTA(I4:AB4))&gt;0,(SUM(I4:AB4)), "Tuščias")</f>
        <v>7</v>
      </c>
      <c r="AD4" s="21">
        <f t="shared" ref="AD4:AD34" si="2">IF((COUNTA(I4:AB4))&gt;0,(AC4/25 ), "Tuščias")</f>
        <v>0.28000000000000003</v>
      </c>
      <c r="AE4" s="21" t="str">
        <f t="shared" si="0"/>
        <v>Patenkinamas</v>
      </c>
      <c r="AF4" s="20">
        <f t="shared" ref="AF4:AF34" si="3">IF((COUNTA(I4:AB4))&gt;0,(I4), "Tuščias")</f>
        <v>1</v>
      </c>
      <c r="AG4" s="21">
        <f t="shared" ref="AG4:AG34" si="4">IF((COUNTA(I4:AB4))&gt;0,(AF4/1), "Tuščias")</f>
        <v>1</v>
      </c>
      <c r="AH4" s="20">
        <f t="shared" ref="AH4:AH34" si="5">IF((COUNTA(I4:AB4))&gt;0,(J4+K4+L4+M4+P4+Q4+W4+X4+Y4+Z4+AA4+AB4), "Tuščias")</f>
        <v>3</v>
      </c>
      <c r="AI4" s="21">
        <f t="shared" ref="AI4:AI34" si="6">IF((COUNTA(I4:AB4))&gt;0,(AH4/15), "Tuščias")</f>
        <v>0.2</v>
      </c>
      <c r="AJ4" s="20">
        <f t="shared" ref="AJ4:AJ34" si="7">IF((COUNTA(I4:AB4))&gt;0,(O4), "Tuščias")</f>
        <v>0</v>
      </c>
      <c r="AK4" s="21">
        <f t="shared" ref="AK4:AK34" si="8">IF((COUNTA(I4:AB4))&gt;0,(AJ4/1), "Tuščias")</f>
        <v>0</v>
      </c>
      <c r="AL4" s="20">
        <f t="shared" ref="AL4:AL34" si="9" xml:space="preserve"> IF((COUNTA(I4:AB4))&gt;0,(R4+S4+U4+V4), "Tuščias")</f>
        <v>2</v>
      </c>
      <c r="AM4" s="21">
        <f t="shared" ref="AM4:AM34" si="10">IF((COUNTA(I4:AB4))&gt;0,(AL4/5), "Tuščias")</f>
        <v>0.4</v>
      </c>
      <c r="AN4" s="20">
        <f t="shared" ref="AN4:AN34" si="11" xml:space="preserve"> IF((COUNTA(I4:AB4))&gt;0,(N4+T4), "Tuščias")</f>
        <v>1</v>
      </c>
      <c r="AO4" s="21">
        <f t="shared" ref="AO4:AO34" si="12">IF((COUNTA(I4:AB4))&gt;0,(AN4/3), "Tuščias")</f>
        <v>0.33333333333333331</v>
      </c>
      <c r="AP4" s="20">
        <f t="shared" ref="AP4:AP34" si="13" xml:space="preserve"> IF((COUNTA(I4:AB4))&gt;0,(J4+K4+L4+R4+S4+V4+X4), "Tuščias")</f>
        <v>4</v>
      </c>
      <c r="AQ4" s="21">
        <f t="shared" ref="AQ4:AQ34" si="14">IF((COUNTA(I4:AB4))&gt;0,(AP4/7), "Tuščias")</f>
        <v>0.5714285714285714</v>
      </c>
      <c r="AR4" s="20">
        <f t="shared" ref="AR4:AR34" si="15">IF((COUNTA(I4:AB4))&gt;0,(M4+N4+O4+Q4+U4+W4+Y4), "Tuščias")</f>
        <v>1</v>
      </c>
      <c r="AS4" s="21">
        <f t="shared" ref="AS4:AS34" si="16">IF((COUNTA(I4:AB4))&gt;0,(AR4/10), "Tuščias")</f>
        <v>0.1</v>
      </c>
      <c r="AT4" s="20">
        <f t="shared" ref="AT4:AT34" si="17">IF((COUNTA(I4:AB4))&gt;0,(I4+P4+T4+Z4+AA4+AB4), "Tuščias")</f>
        <v>2</v>
      </c>
      <c r="AU4" s="21">
        <f t="shared" ref="AU4:AU34" si="18">IF((COUNTA(I4:AB4))&gt;0,(AT4/8), "Tuščias")</f>
        <v>0.25</v>
      </c>
      <c r="AV4" s="20">
        <f t="shared" ref="AV4:AV34" si="19">IF(AC4&lt;=7,1,IF(AC4&lt;=12,2, IF(AC4&lt;=17,3, IF(AC4&lt;=25, 4, "Tuščias")) ))</f>
        <v>1</v>
      </c>
    </row>
    <row r="5" spans="1:48">
      <c r="A5" s="45" t="s">
        <v>47</v>
      </c>
      <c r="B5" s="46">
        <v>415103</v>
      </c>
      <c r="C5" s="46">
        <v>3</v>
      </c>
      <c r="D5" s="47" t="s">
        <v>151</v>
      </c>
      <c r="E5" s="47" t="s">
        <v>152</v>
      </c>
      <c r="F5" s="48" t="s">
        <v>51</v>
      </c>
      <c r="G5" s="48"/>
      <c r="H5" s="48"/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2</v>
      </c>
      <c r="O5" s="4">
        <v>1</v>
      </c>
      <c r="P5" s="4">
        <v>0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0</v>
      </c>
      <c r="Y5" s="4">
        <v>0</v>
      </c>
      <c r="Z5" s="4">
        <v>1</v>
      </c>
      <c r="AA5" s="4">
        <v>1</v>
      </c>
      <c r="AB5" s="4">
        <v>2</v>
      </c>
      <c r="AC5" s="20">
        <f t="shared" si="1"/>
        <v>19</v>
      </c>
      <c r="AD5" s="21">
        <f t="shared" si="2"/>
        <v>0.76</v>
      </c>
      <c r="AE5" s="21" t="str">
        <f t="shared" si="0"/>
        <v>Pagrindinis</v>
      </c>
      <c r="AF5" s="20">
        <f t="shared" si="3"/>
        <v>1</v>
      </c>
      <c r="AG5" s="21">
        <f t="shared" si="4"/>
        <v>1</v>
      </c>
      <c r="AH5" s="20">
        <f t="shared" si="5"/>
        <v>10</v>
      </c>
      <c r="AI5" s="21">
        <f t="shared" si="6"/>
        <v>0.66666666666666663</v>
      </c>
      <c r="AJ5" s="20">
        <f t="shared" si="7"/>
        <v>1</v>
      </c>
      <c r="AK5" s="21">
        <f t="shared" si="8"/>
        <v>1</v>
      </c>
      <c r="AL5" s="20">
        <f t="shared" si="9"/>
        <v>4</v>
      </c>
      <c r="AM5" s="21">
        <f t="shared" si="10"/>
        <v>0.8</v>
      </c>
      <c r="AN5" s="20">
        <f t="shared" si="11"/>
        <v>3</v>
      </c>
      <c r="AO5" s="21">
        <f t="shared" si="12"/>
        <v>1</v>
      </c>
      <c r="AP5" s="20">
        <f t="shared" si="13"/>
        <v>6</v>
      </c>
      <c r="AQ5" s="21">
        <f t="shared" si="14"/>
        <v>0.8571428571428571</v>
      </c>
      <c r="AR5" s="20">
        <f t="shared" si="15"/>
        <v>7</v>
      </c>
      <c r="AS5" s="21">
        <f t="shared" si="16"/>
        <v>0.7</v>
      </c>
      <c r="AT5" s="20">
        <f t="shared" si="17"/>
        <v>6</v>
      </c>
      <c r="AU5" s="21">
        <f t="shared" si="18"/>
        <v>0.75</v>
      </c>
      <c r="AV5" s="20">
        <f t="shared" si="19"/>
        <v>4</v>
      </c>
    </row>
    <row r="6" spans="1:48">
      <c r="A6" s="45" t="s">
        <v>47</v>
      </c>
      <c r="B6" s="46">
        <v>415104</v>
      </c>
      <c r="C6" s="46">
        <v>4</v>
      </c>
      <c r="D6" s="47" t="s">
        <v>153</v>
      </c>
      <c r="E6" s="47" t="s">
        <v>154</v>
      </c>
      <c r="F6" s="48" t="s">
        <v>51</v>
      </c>
      <c r="G6" s="48"/>
      <c r="H6" s="48"/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0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0</v>
      </c>
      <c r="Y6" s="4">
        <v>0</v>
      </c>
      <c r="Z6" s="4">
        <v>1</v>
      </c>
      <c r="AA6" s="4">
        <v>0</v>
      </c>
      <c r="AB6" s="4">
        <v>2</v>
      </c>
      <c r="AC6" s="20">
        <f t="shared" si="1"/>
        <v>17</v>
      </c>
      <c r="AD6" s="21">
        <f t="shared" si="2"/>
        <v>0.68</v>
      </c>
      <c r="AE6" s="21" t="str">
        <f t="shared" si="0"/>
        <v>Pagrindinis</v>
      </c>
      <c r="AF6" s="20">
        <f t="shared" si="3"/>
        <v>1</v>
      </c>
      <c r="AG6" s="21">
        <f t="shared" si="4"/>
        <v>1</v>
      </c>
      <c r="AH6" s="20">
        <f t="shared" si="5"/>
        <v>9</v>
      </c>
      <c r="AI6" s="21">
        <f t="shared" si="6"/>
        <v>0.6</v>
      </c>
      <c r="AJ6" s="20">
        <f t="shared" si="7"/>
        <v>1</v>
      </c>
      <c r="AK6" s="21">
        <f t="shared" si="8"/>
        <v>1</v>
      </c>
      <c r="AL6" s="20">
        <f t="shared" si="9"/>
        <v>4</v>
      </c>
      <c r="AM6" s="21">
        <f t="shared" si="10"/>
        <v>0.8</v>
      </c>
      <c r="AN6" s="20">
        <f t="shared" si="11"/>
        <v>2</v>
      </c>
      <c r="AO6" s="21">
        <f t="shared" si="12"/>
        <v>0.66666666666666663</v>
      </c>
      <c r="AP6" s="20">
        <f t="shared" si="13"/>
        <v>6</v>
      </c>
      <c r="AQ6" s="21">
        <f t="shared" si="14"/>
        <v>0.8571428571428571</v>
      </c>
      <c r="AR6" s="20">
        <f t="shared" si="15"/>
        <v>6</v>
      </c>
      <c r="AS6" s="21">
        <f t="shared" si="16"/>
        <v>0.6</v>
      </c>
      <c r="AT6" s="20">
        <f t="shared" si="17"/>
        <v>5</v>
      </c>
      <c r="AU6" s="21">
        <f t="shared" si="18"/>
        <v>0.625</v>
      </c>
      <c r="AV6" s="20">
        <f t="shared" si="19"/>
        <v>3</v>
      </c>
    </row>
    <row r="7" spans="1:48">
      <c r="A7" s="45" t="s">
        <v>47</v>
      </c>
      <c r="B7" s="46">
        <v>415105</v>
      </c>
      <c r="C7" s="46">
        <v>5</v>
      </c>
      <c r="D7" s="47" t="s">
        <v>155</v>
      </c>
      <c r="E7" s="47" t="s">
        <v>156</v>
      </c>
      <c r="F7" s="48" t="s">
        <v>48</v>
      </c>
      <c r="G7" s="48"/>
      <c r="H7" s="48"/>
      <c r="I7" s="4">
        <v>1</v>
      </c>
      <c r="J7" s="4">
        <v>0</v>
      </c>
      <c r="K7" s="4">
        <v>0</v>
      </c>
      <c r="L7" s="4">
        <v>1</v>
      </c>
      <c r="M7" s="4">
        <v>1</v>
      </c>
      <c r="N7" s="4">
        <v>0</v>
      </c>
      <c r="O7" s="4">
        <v>0</v>
      </c>
      <c r="P7" s="4">
        <v>0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0</v>
      </c>
      <c r="W7" s="4">
        <v>1</v>
      </c>
      <c r="X7" s="4">
        <v>0</v>
      </c>
      <c r="Y7" s="4">
        <v>0</v>
      </c>
      <c r="Z7" s="4">
        <v>0</v>
      </c>
      <c r="AA7" s="4">
        <v>0</v>
      </c>
      <c r="AB7" s="4">
        <v>1</v>
      </c>
      <c r="AC7" s="20">
        <f t="shared" si="1"/>
        <v>10</v>
      </c>
      <c r="AD7" s="21">
        <f t="shared" si="2"/>
        <v>0.4</v>
      </c>
      <c r="AE7" s="21" t="str">
        <f t="shared" si="0"/>
        <v>Patenkinamas</v>
      </c>
      <c r="AF7" s="20">
        <f t="shared" si="3"/>
        <v>1</v>
      </c>
      <c r="AG7" s="21">
        <f t="shared" si="4"/>
        <v>1</v>
      </c>
      <c r="AH7" s="20">
        <f t="shared" si="5"/>
        <v>5</v>
      </c>
      <c r="AI7" s="21">
        <f t="shared" si="6"/>
        <v>0.33333333333333331</v>
      </c>
      <c r="AJ7" s="20">
        <f t="shared" si="7"/>
        <v>0</v>
      </c>
      <c r="AK7" s="21">
        <f t="shared" si="8"/>
        <v>0</v>
      </c>
      <c r="AL7" s="20">
        <f t="shared" si="9"/>
        <v>3</v>
      </c>
      <c r="AM7" s="21">
        <f t="shared" si="10"/>
        <v>0.6</v>
      </c>
      <c r="AN7" s="20">
        <f t="shared" si="11"/>
        <v>1</v>
      </c>
      <c r="AO7" s="21">
        <f t="shared" si="12"/>
        <v>0.33333333333333331</v>
      </c>
      <c r="AP7" s="20">
        <f t="shared" si="13"/>
        <v>3</v>
      </c>
      <c r="AQ7" s="21">
        <f t="shared" si="14"/>
        <v>0.42857142857142855</v>
      </c>
      <c r="AR7" s="20">
        <f t="shared" si="15"/>
        <v>4</v>
      </c>
      <c r="AS7" s="21">
        <f t="shared" si="16"/>
        <v>0.4</v>
      </c>
      <c r="AT7" s="20">
        <f t="shared" si="17"/>
        <v>3</v>
      </c>
      <c r="AU7" s="21">
        <f t="shared" si="18"/>
        <v>0.375</v>
      </c>
      <c r="AV7" s="20">
        <f t="shared" si="19"/>
        <v>2</v>
      </c>
    </row>
    <row r="8" spans="1:48">
      <c r="A8" s="45" t="s">
        <v>47</v>
      </c>
      <c r="B8" s="46">
        <v>415106</v>
      </c>
      <c r="C8" s="46">
        <v>6</v>
      </c>
      <c r="D8" s="47" t="s">
        <v>157</v>
      </c>
      <c r="E8" s="47" t="s">
        <v>158</v>
      </c>
      <c r="F8" s="48" t="s">
        <v>51</v>
      </c>
      <c r="G8" s="48"/>
      <c r="H8" s="48"/>
      <c r="I8" s="4">
        <v>0</v>
      </c>
      <c r="J8" s="4">
        <v>1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20">
        <f t="shared" si="1"/>
        <v>9</v>
      </c>
      <c r="AD8" s="21">
        <f t="shared" si="2"/>
        <v>0.36</v>
      </c>
      <c r="AE8" s="21" t="str">
        <f t="shared" si="0"/>
        <v>Patenkinamas</v>
      </c>
      <c r="AF8" s="20">
        <f t="shared" si="3"/>
        <v>0</v>
      </c>
      <c r="AG8" s="21">
        <f t="shared" si="4"/>
        <v>0</v>
      </c>
      <c r="AH8" s="20">
        <f t="shared" si="5"/>
        <v>4</v>
      </c>
      <c r="AI8" s="21">
        <f t="shared" si="6"/>
        <v>0.26666666666666666</v>
      </c>
      <c r="AJ8" s="20">
        <f t="shared" si="7"/>
        <v>0</v>
      </c>
      <c r="AK8" s="21">
        <f t="shared" si="8"/>
        <v>0</v>
      </c>
      <c r="AL8" s="20">
        <f t="shared" si="9"/>
        <v>4</v>
      </c>
      <c r="AM8" s="21">
        <f t="shared" si="10"/>
        <v>0.8</v>
      </c>
      <c r="AN8" s="20">
        <f t="shared" si="11"/>
        <v>1</v>
      </c>
      <c r="AO8" s="21">
        <f t="shared" si="12"/>
        <v>0.33333333333333331</v>
      </c>
      <c r="AP8" s="20">
        <f t="shared" si="13"/>
        <v>5</v>
      </c>
      <c r="AQ8" s="21">
        <f t="shared" si="14"/>
        <v>0.7142857142857143</v>
      </c>
      <c r="AR8" s="20">
        <f t="shared" si="15"/>
        <v>3</v>
      </c>
      <c r="AS8" s="21">
        <f t="shared" si="16"/>
        <v>0.3</v>
      </c>
      <c r="AT8" s="20">
        <f t="shared" si="17"/>
        <v>1</v>
      </c>
      <c r="AU8" s="21">
        <f t="shared" si="18"/>
        <v>0.125</v>
      </c>
      <c r="AV8" s="20">
        <f t="shared" si="19"/>
        <v>2</v>
      </c>
    </row>
    <row r="9" spans="1:48">
      <c r="A9" s="45" t="s">
        <v>47</v>
      </c>
      <c r="B9" s="46">
        <v>415107</v>
      </c>
      <c r="C9" s="46">
        <v>7</v>
      </c>
      <c r="D9" s="47" t="s">
        <v>159</v>
      </c>
      <c r="E9" s="47" t="s">
        <v>160</v>
      </c>
      <c r="F9" s="48" t="s">
        <v>48</v>
      </c>
      <c r="G9" s="48"/>
      <c r="H9" s="48"/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2</v>
      </c>
      <c r="O9" s="4">
        <v>1</v>
      </c>
      <c r="P9" s="4">
        <v>0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2</v>
      </c>
      <c r="AC9" s="20">
        <f t="shared" si="1"/>
        <v>18</v>
      </c>
      <c r="AD9" s="21">
        <f t="shared" si="2"/>
        <v>0.72</v>
      </c>
      <c r="AE9" s="21" t="str">
        <f t="shared" si="0"/>
        <v>Pagrindinis</v>
      </c>
      <c r="AF9" s="20">
        <f t="shared" si="3"/>
        <v>1</v>
      </c>
      <c r="AG9" s="21">
        <f t="shared" si="4"/>
        <v>1</v>
      </c>
      <c r="AH9" s="20">
        <f t="shared" si="5"/>
        <v>9</v>
      </c>
      <c r="AI9" s="21">
        <f t="shared" si="6"/>
        <v>0.6</v>
      </c>
      <c r="AJ9" s="20">
        <f t="shared" si="7"/>
        <v>1</v>
      </c>
      <c r="AK9" s="21">
        <f t="shared" si="8"/>
        <v>1</v>
      </c>
      <c r="AL9" s="20">
        <f t="shared" si="9"/>
        <v>4</v>
      </c>
      <c r="AM9" s="21">
        <f t="shared" si="10"/>
        <v>0.8</v>
      </c>
      <c r="AN9" s="20">
        <f t="shared" si="11"/>
        <v>3</v>
      </c>
      <c r="AO9" s="21">
        <f t="shared" si="12"/>
        <v>1</v>
      </c>
      <c r="AP9" s="20">
        <f t="shared" si="13"/>
        <v>6</v>
      </c>
      <c r="AQ9" s="21">
        <f t="shared" si="14"/>
        <v>0.8571428571428571</v>
      </c>
      <c r="AR9" s="20">
        <f t="shared" si="15"/>
        <v>7</v>
      </c>
      <c r="AS9" s="21">
        <f t="shared" si="16"/>
        <v>0.7</v>
      </c>
      <c r="AT9" s="20">
        <f t="shared" si="17"/>
        <v>5</v>
      </c>
      <c r="AU9" s="21">
        <f t="shared" si="18"/>
        <v>0.625</v>
      </c>
      <c r="AV9" s="20">
        <f t="shared" si="19"/>
        <v>4</v>
      </c>
    </row>
    <row r="10" spans="1:48">
      <c r="A10" s="45" t="s">
        <v>47</v>
      </c>
      <c r="B10" s="46">
        <v>415108</v>
      </c>
      <c r="C10" s="46">
        <v>8</v>
      </c>
      <c r="D10" s="47" t="s">
        <v>161</v>
      </c>
      <c r="E10" s="47" t="s">
        <v>162</v>
      </c>
      <c r="F10" s="48" t="s">
        <v>51</v>
      </c>
      <c r="G10" s="48"/>
      <c r="H10" s="48"/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0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0</v>
      </c>
      <c r="Z10" s="4">
        <v>1</v>
      </c>
      <c r="AA10" s="4">
        <v>0</v>
      </c>
      <c r="AB10" s="4">
        <v>2</v>
      </c>
      <c r="AC10" s="20">
        <f t="shared" si="1"/>
        <v>18</v>
      </c>
      <c r="AD10" s="21">
        <f t="shared" si="2"/>
        <v>0.72</v>
      </c>
      <c r="AE10" s="21" t="str">
        <f t="shared" si="0"/>
        <v>Pagrindinis</v>
      </c>
      <c r="AF10" s="20">
        <f t="shared" si="3"/>
        <v>1</v>
      </c>
      <c r="AG10" s="21">
        <f t="shared" si="4"/>
        <v>1</v>
      </c>
      <c r="AH10" s="20">
        <f t="shared" si="5"/>
        <v>10</v>
      </c>
      <c r="AI10" s="21">
        <f t="shared" si="6"/>
        <v>0.66666666666666663</v>
      </c>
      <c r="AJ10" s="20">
        <f t="shared" si="7"/>
        <v>1</v>
      </c>
      <c r="AK10" s="21">
        <f t="shared" si="8"/>
        <v>1</v>
      </c>
      <c r="AL10" s="20">
        <f t="shared" si="9"/>
        <v>4</v>
      </c>
      <c r="AM10" s="21">
        <f t="shared" si="10"/>
        <v>0.8</v>
      </c>
      <c r="AN10" s="20">
        <f t="shared" si="11"/>
        <v>2</v>
      </c>
      <c r="AO10" s="21">
        <f t="shared" si="12"/>
        <v>0.66666666666666663</v>
      </c>
      <c r="AP10" s="20">
        <f t="shared" si="13"/>
        <v>7</v>
      </c>
      <c r="AQ10" s="21">
        <f t="shared" si="14"/>
        <v>1</v>
      </c>
      <c r="AR10" s="20">
        <f t="shared" si="15"/>
        <v>6</v>
      </c>
      <c r="AS10" s="21">
        <f t="shared" si="16"/>
        <v>0.6</v>
      </c>
      <c r="AT10" s="20">
        <f t="shared" si="17"/>
        <v>5</v>
      </c>
      <c r="AU10" s="21">
        <f t="shared" si="18"/>
        <v>0.625</v>
      </c>
      <c r="AV10" s="20">
        <f t="shared" si="19"/>
        <v>4</v>
      </c>
    </row>
    <row r="11" spans="1:48">
      <c r="A11" s="45" t="s">
        <v>47</v>
      </c>
      <c r="B11" s="46">
        <v>415109</v>
      </c>
      <c r="C11" s="46">
        <v>9</v>
      </c>
      <c r="D11" s="47" t="s">
        <v>133</v>
      </c>
      <c r="E11" s="47" t="s">
        <v>163</v>
      </c>
      <c r="F11" s="48" t="s">
        <v>48</v>
      </c>
      <c r="G11" s="48"/>
      <c r="H11" s="48"/>
      <c r="I11" s="4">
        <v>0</v>
      </c>
      <c r="J11" s="4">
        <v>1</v>
      </c>
      <c r="K11" s="4">
        <v>1</v>
      </c>
      <c r="L11" s="4">
        <v>1</v>
      </c>
      <c r="M11" s="4">
        <v>1</v>
      </c>
      <c r="N11" s="4">
        <v>2</v>
      </c>
      <c r="O11" s="4">
        <v>0</v>
      </c>
      <c r="P11" s="4">
        <v>0</v>
      </c>
      <c r="Q11" s="4">
        <v>1</v>
      </c>
      <c r="R11" s="4">
        <v>0</v>
      </c>
      <c r="S11" s="4">
        <v>1</v>
      </c>
      <c r="T11" s="4">
        <v>1</v>
      </c>
      <c r="U11" s="4">
        <v>0</v>
      </c>
      <c r="V11" s="4">
        <v>1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2</v>
      </c>
      <c r="AC11" s="20">
        <f t="shared" si="1"/>
        <v>14</v>
      </c>
      <c r="AD11" s="21">
        <f t="shared" si="2"/>
        <v>0.56000000000000005</v>
      </c>
      <c r="AE11" s="21" t="str">
        <f t="shared" si="0"/>
        <v>Pagrindinis</v>
      </c>
      <c r="AF11" s="20">
        <f t="shared" si="3"/>
        <v>0</v>
      </c>
      <c r="AG11" s="21">
        <f t="shared" si="4"/>
        <v>0</v>
      </c>
      <c r="AH11" s="20">
        <f t="shared" si="5"/>
        <v>9</v>
      </c>
      <c r="AI11" s="21">
        <f t="shared" si="6"/>
        <v>0.6</v>
      </c>
      <c r="AJ11" s="20">
        <f t="shared" si="7"/>
        <v>0</v>
      </c>
      <c r="AK11" s="21">
        <f t="shared" si="8"/>
        <v>0</v>
      </c>
      <c r="AL11" s="20">
        <f t="shared" si="9"/>
        <v>2</v>
      </c>
      <c r="AM11" s="21">
        <f t="shared" si="10"/>
        <v>0.4</v>
      </c>
      <c r="AN11" s="20">
        <f t="shared" si="11"/>
        <v>3</v>
      </c>
      <c r="AO11" s="21">
        <f t="shared" si="12"/>
        <v>1</v>
      </c>
      <c r="AP11" s="20">
        <f t="shared" si="13"/>
        <v>6</v>
      </c>
      <c r="AQ11" s="21">
        <f t="shared" si="14"/>
        <v>0.8571428571428571</v>
      </c>
      <c r="AR11" s="20">
        <f t="shared" si="15"/>
        <v>5</v>
      </c>
      <c r="AS11" s="21">
        <f t="shared" si="16"/>
        <v>0.5</v>
      </c>
      <c r="AT11" s="20">
        <f t="shared" si="17"/>
        <v>3</v>
      </c>
      <c r="AU11" s="21">
        <f t="shared" si="18"/>
        <v>0.375</v>
      </c>
      <c r="AV11" s="20">
        <f t="shared" si="19"/>
        <v>3</v>
      </c>
    </row>
    <row r="12" spans="1:48">
      <c r="A12" s="45" t="s">
        <v>47</v>
      </c>
      <c r="B12" s="46">
        <v>415110</v>
      </c>
      <c r="C12" s="46">
        <v>10</v>
      </c>
      <c r="D12" s="47" t="s">
        <v>52</v>
      </c>
      <c r="E12" s="47" t="s">
        <v>164</v>
      </c>
      <c r="F12" s="48" t="s">
        <v>48</v>
      </c>
      <c r="G12" s="48"/>
      <c r="H12" s="48"/>
      <c r="I12" s="4">
        <v>1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20">
        <f t="shared" si="1"/>
        <v>12</v>
      </c>
      <c r="AD12" s="21">
        <f t="shared" si="2"/>
        <v>0.48</v>
      </c>
      <c r="AE12" s="21" t="str">
        <f t="shared" si="0"/>
        <v>Patenkinamas</v>
      </c>
      <c r="AF12" s="20">
        <f t="shared" si="3"/>
        <v>1</v>
      </c>
      <c r="AG12" s="21">
        <f t="shared" si="4"/>
        <v>1</v>
      </c>
      <c r="AH12" s="20">
        <f t="shared" si="5"/>
        <v>6</v>
      </c>
      <c r="AI12" s="21">
        <f t="shared" si="6"/>
        <v>0.4</v>
      </c>
      <c r="AJ12" s="20">
        <f t="shared" si="7"/>
        <v>0</v>
      </c>
      <c r="AK12" s="21">
        <f t="shared" si="8"/>
        <v>0</v>
      </c>
      <c r="AL12" s="20">
        <f t="shared" si="9"/>
        <v>4</v>
      </c>
      <c r="AM12" s="21">
        <f t="shared" si="10"/>
        <v>0.8</v>
      </c>
      <c r="AN12" s="20">
        <f t="shared" si="11"/>
        <v>1</v>
      </c>
      <c r="AO12" s="21">
        <f t="shared" si="12"/>
        <v>0.33333333333333331</v>
      </c>
      <c r="AP12" s="20">
        <f t="shared" si="13"/>
        <v>6</v>
      </c>
      <c r="AQ12" s="21">
        <f t="shared" si="14"/>
        <v>0.8571428571428571</v>
      </c>
      <c r="AR12" s="20">
        <f t="shared" si="15"/>
        <v>3</v>
      </c>
      <c r="AS12" s="21">
        <f t="shared" si="16"/>
        <v>0.3</v>
      </c>
      <c r="AT12" s="20">
        <f t="shared" si="17"/>
        <v>3</v>
      </c>
      <c r="AU12" s="21">
        <f t="shared" si="18"/>
        <v>0.375</v>
      </c>
      <c r="AV12" s="20">
        <f t="shared" si="19"/>
        <v>2</v>
      </c>
    </row>
    <row r="13" spans="1:48">
      <c r="A13" s="45" t="s">
        <v>47</v>
      </c>
      <c r="B13" s="46">
        <v>415111</v>
      </c>
      <c r="C13" s="46">
        <v>11</v>
      </c>
      <c r="D13" s="47" t="s">
        <v>159</v>
      </c>
      <c r="E13" s="47" t="s">
        <v>165</v>
      </c>
      <c r="F13" s="48" t="s">
        <v>48</v>
      </c>
      <c r="G13" s="48"/>
      <c r="H13" s="48"/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2</v>
      </c>
      <c r="O13" s="4">
        <v>1</v>
      </c>
      <c r="P13" s="4">
        <v>0</v>
      </c>
      <c r="Q13" s="4">
        <v>1</v>
      </c>
      <c r="R13" s="4">
        <v>1</v>
      </c>
      <c r="S13" s="4">
        <v>1</v>
      </c>
      <c r="T13" s="4">
        <v>1</v>
      </c>
      <c r="U13" s="4">
        <v>2</v>
      </c>
      <c r="V13" s="4">
        <v>1</v>
      </c>
      <c r="W13" s="4">
        <v>1</v>
      </c>
      <c r="X13" s="4">
        <v>1</v>
      </c>
      <c r="Y13" s="4">
        <v>0</v>
      </c>
      <c r="Z13" s="4">
        <v>1</v>
      </c>
      <c r="AA13" s="4">
        <v>1</v>
      </c>
      <c r="AB13" s="4">
        <v>2</v>
      </c>
      <c r="AC13" s="20">
        <f t="shared" si="1"/>
        <v>21</v>
      </c>
      <c r="AD13" s="21">
        <f t="shared" si="2"/>
        <v>0.84</v>
      </c>
      <c r="AE13" s="21" t="str">
        <f t="shared" si="0"/>
        <v>Aukštesnysis</v>
      </c>
      <c r="AF13" s="20">
        <f t="shared" si="3"/>
        <v>1</v>
      </c>
      <c r="AG13" s="21">
        <f t="shared" si="4"/>
        <v>1</v>
      </c>
      <c r="AH13" s="20">
        <f t="shared" si="5"/>
        <v>11</v>
      </c>
      <c r="AI13" s="21">
        <f t="shared" si="6"/>
        <v>0.73333333333333328</v>
      </c>
      <c r="AJ13" s="20">
        <f t="shared" si="7"/>
        <v>1</v>
      </c>
      <c r="AK13" s="21">
        <f t="shared" si="8"/>
        <v>1</v>
      </c>
      <c r="AL13" s="20">
        <f t="shared" si="9"/>
        <v>5</v>
      </c>
      <c r="AM13" s="21">
        <f t="shared" si="10"/>
        <v>1</v>
      </c>
      <c r="AN13" s="20">
        <f t="shared" si="11"/>
        <v>3</v>
      </c>
      <c r="AO13" s="21">
        <f t="shared" si="12"/>
        <v>1</v>
      </c>
      <c r="AP13" s="20">
        <f t="shared" si="13"/>
        <v>7</v>
      </c>
      <c r="AQ13" s="21">
        <f t="shared" si="14"/>
        <v>1</v>
      </c>
      <c r="AR13" s="20">
        <f t="shared" si="15"/>
        <v>8</v>
      </c>
      <c r="AS13" s="21">
        <f t="shared" si="16"/>
        <v>0.8</v>
      </c>
      <c r="AT13" s="20">
        <f t="shared" si="17"/>
        <v>6</v>
      </c>
      <c r="AU13" s="21">
        <f t="shared" si="18"/>
        <v>0.75</v>
      </c>
      <c r="AV13" s="20">
        <f t="shared" si="19"/>
        <v>4</v>
      </c>
    </row>
    <row r="14" spans="1:48">
      <c r="A14" s="45" t="s">
        <v>47</v>
      </c>
      <c r="B14" s="46">
        <v>415112</v>
      </c>
      <c r="C14" s="46">
        <v>12</v>
      </c>
      <c r="D14" s="47" t="s">
        <v>166</v>
      </c>
      <c r="E14" s="47" t="s">
        <v>167</v>
      </c>
      <c r="F14" s="48" t="s">
        <v>51</v>
      </c>
      <c r="G14" s="48"/>
      <c r="H14" s="48"/>
      <c r="I14" s="4">
        <v>1</v>
      </c>
      <c r="J14" s="4">
        <v>0</v>
      </c>
      <c r="K14" s="4">
        <v>1</v>
      </c>
      <c r="L14" s="4">
        <v>1</v>
      </c>
      <c r="M14" s="4">
        <v>1</v>
      </c>
      <c r="N14" s="4">
        <v>2</v>
      </c>
      <c r="O14" s="4">
        <v>1</v>
      </c>
      <c r="P14" s="4">
        <v>0</v>
      </c>
      <c r="Q14" s="4">
        <v>1</v>
      </c>
      <c r="R14" s="4">
        <v>1</v>
      </c>
      <c r="S14" s="4">
        <v>1</v>
      </c>
      <c r="T14" s="4">
        <v>1</v>
      </c>
      <c r="U14" s="4">
        <v>2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2</v>
      </c>
      <c r="AC14" s="20">
        <f t="shared" si="1"/>
        <v>21</v>
      </c>
      <c r="AD14" s="21">
        <f t="shared" si="2"/>
        <v>0.84</v>
      </c>
      <c r="AE14" s="21" t="str">
        <f t="shared" si="0"/>
        <v>Aukštesnysis</v>
      </c>
      <c r="AF14" s="20">
        <f t="shared" si="3"/>
        <v>1</v>
      </c>
      <c r="AG14" s="21">
        <f t="shared" si="4"/>
        <v>1</v>
      </c>
      <c r="AH14" s="20">
        <f t="shared" si="5"/>
        <v>11</v>
      </c>
      <c r="AI14" s="21">
        <f t="shared" si="6"/>
        <v>0.73333333333333328</v>
      </c>
      <c r="AJ14" s="20">
        <f t="shared" si="7"/>
        <v>1</v>
      </c>
      <c r="AK14" s="21">
        <f t="shared" si="8"/>
        <v>1</v>
      </c>
      <c r="AL14" s="20">
        <f t="shared" si="9"/>
        <v>5</v>
      </c>
      <c r="AM14" s="21">
        <f t="shared" si="10"/>
        <v>1</v>
      </c>
      <c r="AN14" s="20">
        <f t="shared" si="11"/>
        <v>3</v>
      </c>
      <c r="AO14" s="21">
        <f t="shared" si="12"/>
        <v>1</v>
      </c>
      <c r="AP14" s="20">
        <f t="shared" si="13"/>
        <v>6</v>
      </c>
      <c r="AQ14" s="21">
        <f t="shared" si="14"/>
        <v>0.8571428571428571</v>
      </c>
      <c r="AR14" s="20">
        <f t="shared" si="15"/>
        <v>9</v>
      </c>
      <c r="AS14" s="21">
        <f t="shared" si="16"/>
        <v>0.9</v>
      </c>
      <c r="AT14" s="20">
        <f t="shared" si="17"/>
        <v>6</v>
      </c>
      <c r="AU14" s="21">
        <f t="shared" si="18"/>
        <v>0.75</v>
      </c>
      <c r="AV14" s="20">
        <f t="shared" si="19"/>
        <v>4</v>
      </c>
    </row>
    <row r="15" spans="1:48">
      <c r="A15" s="45" t="s">
        <v>47</v>
      </c>
      <c r="B15" s="46">
        <v>415113</v>
      </c>
      <c r="C15" s="46">
        <v>13</v>
      </c>
      <c r="D15" s="47" t="s">
        <v>168</v>
      </c>
      <c r="E15" s="47" t="s">
        <v>169</v>
      </c>
      <c r="F15" s="48" t="s">
        <v>48</v>
      </c>
      <c r="G15" s="48"/>
      <c r="H15" s="48"/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0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2</v>
      </c>
      <c r="V15" s="4">
        <v>1</v>
      </c>
      <c r="W15" s="4">
        <v>1</v>
      </c>
      <c r="X15" s="4">
        <v>1</v>
      </c>
      <c r="Y15" s="4">
        <v>2</v>
      </c>
      <c r="Z15" s="4">
        <v>1</v>
      </c>
      <c r="AA15" s="4">
        <v>1</v>
      </c>
      <c r="AB15" s="4">
        <v>2</v>
      </c>
      <c r="AC15" s="20">
        <f t="shared" si="1"/>
        <v>22</v>
      </c>
      <c r="AD15" s="21">
        <f t="shared" si="2"/>
        <v>0.88</v>
      </c>
      <c r="AE15" s="21" t="str">
        <f t="shared" si="0"/>
        <v>Aukštesnysis</v>
      </c>
      <c r="AF15" s="20">
        <f t="shared" si="3"/>
        <v>1</v>
      </c>
      <c r="AG15" s="21">
        <f t="shared" si="4"/>
        <v>1</v>
      </c>
      <c r="AH15" s="20">
        <f t="shared" si="5"/>
        <v>14</v>
      </c>
      <c r="AI15" s="21">
        <f t="shared" si="6"/>
        <v>0.93333333333333335</v>
      </c>
      <c r="AJ15" s="20">
        <f t="shared" si="7"/>
        <v>0</v>
      </c>
      <c r="AK15" s="21">
        <f t="shared" si="8"/>
        <v>0</v>
      </c>
      <c r="AL15" s="20">
        <f t="shared" si="9"/>
        <v>5</v>
      </c>
      <c r="AM15" s="21">
        <f t="shared" si="10"/>
        <v>1</v>
      </c>
      <c r="AN15" s="20">
        <f t="shared" si="11"/>
        <v>2</v>
      </c>
      <c r="AO15" s="21">
        <f t="shared" si="12"/>
        <v>0.66666666666666663</v>
      </c>
      <c r="AP15" s="20">
        <f t="shared" si="13"/>
        <v>7</v>
      </c>
      <c r="AQ15" s="21">
        <f t="shared" si="14"/>
        <v>1</v>
      </c>
      <c r="AR15" s="20">
        <f t="shared" si="15"/>
        <v>8</v>
      </c>
      <c r="AS15" s="21">
        <f t="shared" si="16"/>
        <v>0.8</v>
      </c>
      <c r="AT15" s="20">
        <f t="shared" si="17"/>
        <v>7</v>
      </c>
      <c r="AU15" s="21">
        <f t="shared" si="18"/>
        <v>0.875</v>
      </c>
      <c r="AV15" s="20">
        <f t="shared" si="19"/>
        <v>4</v>
      </c>
    </row>
    <row r="16" spans="1:48">
      <c r="A16" s="45" t="s">
        <v>47</v>
      </c>
      <c r="B16" s="46">
        <v>415114</v>
      </c>
      <c r="C16" s="46">
        <v>14</v>
      </c>
      <c r="D16" s="47" t="s">
        <v>170</v>
      </c>
      <c r="E16" s="47" t="s">
        <v>171</v>
      </c>
      <c r="F16" s="48" t="s">
        <v>48</v>
      </c>
      <c r="G16" s="48"/>
      <c r="H16" s="48"/>
      <c r="I16" s="4">
        <v>1</v>
      </c>
      <c r="J16" s="4">
        <v>1</v>
      </c>
      <c r="K16" s="4">
        <v>1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  <c r="AB16" s="4">
        <v>1</v>
      </c>
      <c r="AC16" s="20">
        <f t="shared" si="1"/>
        <v>11</v>
      </c>
      <c r="AD16" s="21">
        <f t="shared" si="2"/>
        <v>0.44</v>
      </c>
      <c r="AE16" s="21" t="str">
        <f t="shared" si="0"/>
        <v>Patenkinamas</v>
      </c>
      <c r="AF16" s="20">
        <f t="shared" si="3"/>
        <v>1</v>
      </c>
      <c r="AG16" s="21">
        <f t="shared" si="4"/>
        <v>1</v>
      </c>
      <c r="AH16" s="20">
        <f t="shared" si="5"/>
        <v>7</v>
      </c>
      <c r="AI16" s="21">
        <f t="shared" si="6"/>
        <v>0.46666666666666667</v>
      </c>
      <c r="AJ16" s="20">
        <f t="shared" si="7"/>
        <v>0</v>
      </c>
      <c r="AK16" s="21">
        <f t="shared" si="8"/>
        <v>0</v>
      </c>
      <c r="AL16" s="20">
        <f t="shared" si="9"/>
        <v>2</v>
      </c>
      <c r="AM16" s="21">
        <f t="shared" si="10"/>
        <v>0.4</v>
      </c>
      <c r="AN16" s="20">
        <f t="shared" si="11"/>
        <v>1</v>
      </c>
      <c r="AO16" s="21">
        <f t="shared" si="12"/>
        <v>0.33333333333333331</v>
      </c>
      <c r="AP16" s="20">
        <f t="shared" si="13"/>
        <v>5</v>
      </c>
      <c r="AQ16" s="21">
        <f t="shared" si="14"/>
        <v>0.7142857142857143</v>
      </c>
      <c r="AR16" s="20">
        <f t="shared" si="15"/>
        <v>3</v>
      </c>
      <c r="AS16" s="21">
        <f t="shared" si="16"/>
        <v>0.3</v>
      </c>
      <c r="AT16" s="20">
        <f t="shared" si="17"/>
        <v>3</v>
      </c>
      <c r="AU16" s="21">
        <f t="shared" si="18"/>
        <v>0.375</v>
      </c>
      <c r="AV16" s="20">
        <f t="shared" si="19"/>
        <v>2</v>
      </c>
    </row>
    <row r="17" spans="1:48">
      <c r="A17" s="45" t="s">
        <v>47</v>
      </c>
      <c r="B17" s="46">
        <v>415115</v>
      </c>
      <c r="C17" s="46">
        <v>15</v>
      </c>
      <c r="D17" s="47" t="s">
        <v>172</v>
      </c>
      <c r="E17" s="47" t="s">
        <v>173</v>
      </c>
      <c r="F17" s="48" t="s">
        <v>51</v>
      </c>
      <c r="G17" s="48"/>
      <c r="H17" s="48"/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2</v>
      </c>
      <c r="O17" s="4">
        <v>1</v>
      </c>
      <c r="P17" s="4">
        <v>1</v>
      </c>
      <c r="Q17" s="4">
        <v>0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2</v>
      </c>
      <c r="Z17" s="4">
        <v>0</v>
      </c>
      <c r="AA17" s="4">
        <v>0</v>
      </c>
      <c r="AB17" s="4">
        <v>2</v>
      </c>
      <c r="AC17" s="20">
        <f t="shared" si="1"/>
        <v>20</v>
      </c>
      <c r="AD17" s="21">
        <f t="shared" si="2"/>
        <v>0.8</v>
      </c>
      <c r="AE17" s="21" t="str">
        <f t="shared" si="0"/>
        <v>Aukštesnysis</v>
      </c>
      <c r="AF17" s="20">
        <f t="shared" si="3"/>
        <v>1</v>
      </c>
      <c r="AG17" s="21">
        <f t="shared" si="4"/>
        <v>1</v>
      </c>
      <c r="AH17" s="20">
        <f t="shared" si="5"/>
        <v>11</v>
      </c>
      <c r="AI17" s="21">
        <f t="shared" si="6"/>
        <v>0.73333333333333328</v>
      </c>
      <c r="AJ17" s="20">
        <f t="shared" si="7"/>
        <v>1</v>
      </c>
      <c r="AK17" s="21">
        <f t="shared" si="8"/>
        <v>1</v>
      </c>
      <c r="AL17" s="20">
        <f t="shared" si="9"/>
        <v>4</v>
      </c>
      <c r="AM17" s="21">
        <f t="shared" si="10"/>
        <v>0.8</v>
      </c>
      <c r="AN17" s="20">
        <f t="shared" si="11"/>
        <v>3</v>
      </c>
      <c r="AO17" s="21">
        <f t="shared" si="12"/>
        <v>1</v>
      </c>
      <c r="AP17" s="20">
        <f t="shared" si="13"/>
        <v>7</v>
      </c>
      <c r="AQ17" s="21">
        <f t="shared" si="14"/>
        <v>1</v>
      </c>
      <c r="AR17" s="20">
        <f t="shared" si="15"/>
        <v>8</v>
      </c>
      <c r="AS17" s="21">
        <f t="shared" si="16"/>
        <v>0.8</v>
      </c>
      <c r="AT17" s="20">
        <f t="shared" si="17"/>
        <v>5</v>
      </c>
      <c r="AU17" s="21">
        <f t="shared" si="18"/>
        <v>0.625</v>
      </c>
      <c r="AV17" s="20">
        <f t="shared" si="19"/>
        <v>4</v>
      </c>
    </row>
    <row r="18" spans="1:48">
      <c r="A18" s="45" t="s">
        <v>47</v>
      </c>
      <c r="B18" s="46">
        <v>415116</v>
      </c>
      <c r="C18" s="46">
        <v>16</v>
      </c>
      <c r="D18" s="47" t="s">
        <v>172</v>
      </c>
      <c r="E18" s="47" t="s">
        <v>174</v>
      </c>
      <c r="F18" s="48" t="s">
        <v>51</v>
      </c>
      <c r="G18" s="48"/>
      <c r="H18" s="48"/>
      <c r="I18" s="4">
        <v>1</v>
      </c>
      <c r="J18" s="4">
        <v>0</v>
      </c>
      <c r="K18" s="4">
        <v>1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20">
        <f t="shared" si="1"/>
        <v>12</v>
      </c>
      <c r="AD18" s="21">
        <f t="shared" si="2"/>
        <v>0.48</v>
      </c>
      <c r="AE18" s="21" t="str">
        <f t="shared" si="0"/>
        <v>Patenkinamas</v>
      </c>
      <c r="AF18" s="20">
        <f t="shared" si="3"/>
        <v>1</v>
      </c>
      <c r="AG18" s="21">
        <f t="shared" si="4"/>
        <v>1</v>
      </c>
      <c r="AH18" s="20">
        <f t="shared" si="5"/>
        <v>6</v>
      </c>
      <c r="AI18" s="21">
        <f t="shared" si="6"/>
        <v>0.4</v>
      </c>
      <c r="AJ18" s="20">
        <f t="shared" si="7"/>
        <v>0</v>
      </c>
      <c r="AK18" s="21">
        <f t="shared" si="8"/>
        <v>0</v>
      </c>
      <c r="AL18" s="20">
        <f t="shared" si="9"/>
        <v>4</v>
      </c>
      <c r="AM18" s="21">
        <f t="shared" si="10"/>
        <v>0.8</v>
      </c>
      <c r="AN18" s="20">
        <f t="shared" si="11"/>
        <v>1</v>
      </c>
      <c r="AO18" s="21">
        <f t="shared" si="12"/>
        <v>0.33333333333333331</v>
      </c>
      <c r="AP18" s="20">
        <f t="shared" si="13"/>
        <v>6</v>
      </c>
      <c r="AQ18" s="21">
        <f t="shared" si="14"/>
        <v>0.8571428571428571</v>
      </c>
      <c r="AR18" s="20">
        <f t="shared" si="15"/>
        <v>3</v>
      </c>
      <c r="AS18" s="21">
        <f t="shared" si="16"/>
        <v>0.3</v>
      </c>
      <c r="AT18" s="20">
        <f t="shared" si="17"/>
        <v>3</v>
      </c>
      <c r="AU18" s="21">
        <f t="shared" si="18"/>
        <v>0.375</v>
      </c>
      <c r="AV18" s="20">
        <f t="shared" si="19"/>
        <v>2</v>
      </c>
    </row>
    <row r="19" spans="1:48">
      <c r="A19" s="45" t="s">
        <v>47</v>
      </c>
      <c r="B19" s="46">
        <v>415117</v>
      </c>
      <c r="C19" s="46">
        <v>17</v>
      </c>
      <c r="D19" s="47" t="s">
        <v>172</v>
      </c>
      <c r="E19" s="47" t="s">
        <v>175</v>
      </c>
      <c r="F19" s="48" t="s">
        <v>51</v>
      </c>
      <c r="G19" s="48"/>
      <c r="H19" s="48"/>
      <c r="I19" s="4">
        <v>1</v>
      </c>
      <c r="J19" s="4">
        <v>0</v>
      </c>
      <c r="K19" s="4">
        <v>1</v>
      </c>
      <c r="L19" s="4">
        <v>1</v>
      </c>
      <c r="M19" s="4">
        <v>1</v>
      </c>
      <c r="N19" s="4">
        <v>2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0</v>
      </c>
      <c r="AB19" s="4">
        <v>2</v>
      </c>
      <c r="AC19" s="20">
        <f t="shared" si="1"/>
        <v>20</v>
      </c>
      <c r="AD19" s="21">
        <f t="shared" si="2"/>
        <v>0.8</v>
      </c>
      <c r="AE19" s="21" t="str">
        <f t="shared" si="0"/>
        <v>Aukštesnysis</v>
      </c>
      <c r="AF19" s="20">
        <f t="shared" si="3"/>
        <v>1</v>
      </c>
      <c r="AG19" s="21">
        <f t="shared" si="4"/>
        <v>1</v>
      </c>
      <c r="AH19" s="20">
        <f t="shared" si="5"/>
        <v>11</v>
      </c>
      <c r="AI19" s="21">
        <f t="shared" si="6"/>
        <v>0.73333333333333328</v>
      </c>
      <c r="AJ19" s="20">
        <f t="shared" si="7"/>
        <v>1</v>
      </c>
      <c r="AK19" s="21">
        <f t="shared" si="8"/>
        <v>1</v>
      </c>
      <c r="AL19" s="20">
        <f t="shared" si="9"/>
        <v>4</v>
      </c>
      <c r="AM19" s="21">
        <f t="shared" si="10"/>
        <v>0.8</v>
      </c>
      <c r="AN19" s="20">
        <f t="shared" si="11"/>
        <v>3</v>
      </c>
      <c r="AO19" s="21">
        <f t="shared" si="12"/>
        <v>1</v>
      </c>
      <c r="AP19" s="20">
        <f t="shared" si="13"/>
        <v>6</v>
      </c>
      <c r="AQ19" s="21">
        <f t="shared" si="14"/>
        <v>0.8571428571428571</v>
      </c>
      <c r="AR19" s="20">
        <f t="shared" si="15"/>
        <v>8</v>
      </c>
      <c r="AS19" s="21">
        <f t="shared" si="16"/>
        <v>0.8</v>
      </c>
      <c r="AT19" s="20">
        <f t="shared" si="17"/>
        <v>6</v>
      </c>
      <c r="AU19" s="21">
        <f t="shared" si="18"/>
        <v>0.75</v>
      </c>
      <c r="AV19" s="20">
        <f t="shared" si="19"/>
        <v>4</v>
      </c>
    </row>
    <row r="20" spans="1:48">
      <c r="A20" s="45" t="s">
        <v>53</v>
      </c>
      <c r="B20" s="46">
        <v>415201</v>
      </c>
      <c r="C20" s="46">
        <v>1</v>
      </c>
      <c r="D20" s="47" t="s">
        <v>176</v>
      </c>
      <c r="E20" s="47" t="s">
        <v>177</v>
      </c>
      <c r="F20" s="48" t="s">
        <v>48</v>
      </c>
      <c r="G20" s="48"/>
      <c r="H20" s="48"/>
      <c r="I20" s="4">
        <v>0</v>
      </c>
      <c r="J20" s="4">
        <v>1</v>
      </c>
      <c r="K20" s="4">
        <v>1</v>
      </c>
      <c r="L20" s="4">
        <v>1</v>
      </c>
      <c r="M20" s="4">
        <v>1</v>
      </c>
      <c r="N20" s="4">
        <v>0</v>
      </c>
      <c r="O20" s="4">
        <v>1</v>
      </c>
      <c r="P20" s="4">
        <v>0</v>
      </c>
      <c r="Q20" s="4">
        <v>1</v>
      </c>
      <c r="R20" s="4">
        <v>1</v>
      </c>
      <c r="S20" s="4">
        <v>1</v>
      </c>
      <c r="T20" s="4">
        <v>0</v>
      </c>
      <c r="U20" s="4">
        <v>2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20">
        <f t="shared" si="1"/>
        <v>10</v>
      </c>
      <c r="AD20" s="21">
        <f t="shared" si="2"/>
        <v>0.4</v>
      </c>
      <c r="AE20" s="21" t="str">
        <f t="shared" si="0"/>
        <v>Patenkinamas</v>
      </c>
      <c r="AF20" s="20">
        <f t="shared" si="3"/>
        <v>0</v>
      </c>
      <c r="AG20" s="21">
        <f t="shared" si="4"/>
        <v>0</v>
      </c>
      <c r="AH20" s="20">
        <f t="shared" si="5"/>
        <v>5</v>
      </c>
      <c r="AI20" s="21">
        <f t="shared" si="6"/>
        <v>0.33333333333333331</v>
      </c>
      <c r="AJ20" s="20">
        <f t="shared" si="7"/>
        <v>1</v>
      </c>
      <c r="AK20" s="21">
        <f t="shared" si="8"/>
        <v>1</v>
      </c>
      <c r="AL20" s="20">
        <f t="shared" si="9"/>
        <v>4</v>
      </c>
      <c r="AM20" s="21">
        <f t="shared" si="10"/>
        <v>0.8</v>
      </c>
      <c r="AN20" s="20">
        <f t="shared" si="11"/>
        <v>0</v>
      </c>
      <c r="AO20" s="21">
        <f t="shared" si="12"/>
        <v>0</v>
      </c>
      <c r="AP20" s="20">
        <f t="shared" si="13"/>
        <v>5</v>
      </c>
      <c r="AQ20" s="21">
        <f t="shared" si="14"/>
        <v>0.7142857142857143</v>
      </c>
      <c r="AR20" s="20">
        <f t="shared" si="15"/>
        <v>5</v>
      </c>
      <c r="AS20" s="21">
        <f t="shared" si="16"/>
        <v>0.5</v>
      </c>
      <c r="AT20" s="20">
        <f t="shared" si="17"/>
        <v>0</v>
      </c>
      <c r="AU20" s="21">
        <f t="shared" si="18"/>
        <v>0</v>
      </c>
      <c r="AV20" s="20">
        <f t="shared" si="19"/>
        <v>2</v>
      </c>
    </row>
    <row r="21" spans="1:48">
      <c r="A21" s="45" t="s">
        <v>53</v>
      </c>
      <c r="B21" s="46">
        <v>415202</v>
      </c>
      <c r="C21" s="46">
        <v>2</v>
      </c>
      <c r="D21" s="47" t="s">
        <v>131</v>
      </c>
      <c r="E21" s="47" t="s">
        <v>178</v>
      </c>
      <c r="F21" s="48" t="s">
        <v>51</v>
      </c>
      <c r="G21" s="48"/>
      <c r="H21" s="48"/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20">
        <f t="shared" si="1"/>
        <v>4</v>
      </c>
      <c r="AD21" s="21">
        <f t="shared" si="2"/>
        <v>0.16</v>
      </c>
      <c r="AE21" s="21" t="str">
        <f t="shared" si="0"/>
        <v>Nepatenkinamas</v>
      </c>
      <c r="AF21" s="20">
        <f t="shared" si="3"/>
        <v>1</v>
      </c>
      <c r="AG21" s="21">
        <f t="shared" si="4"/>
        <v>1</v>
      </c>
      <c r="AH21" s="20">
        <f t="shared" si="5"/>
        <v>2</v>
      </c>
      <c r="AI21" s="21">
        <f t="shared" si="6"/>
        <v>0.13333333333333333</v>
      </c>
      <c r="AJ21" s="20">
        <f t="shared" si="7"/>
        <v>1</v>
      </c>
      <c r="AK21" s="21">
        <f t="shared" si="8"/>
        <v>1</v>
      </c>
      <c r="AL21" s="20">
        <f t="shared" si="9"/>
        <v>0</v>
      </c>
      <c r="AM21" s="21">
        <f t="shared" si="10"/>
        <v>0</v>
      </c>
      <c r="AN21" s="20">
        <f t="shared" si="11"/>
        <v>0</v>
      </c>
      <c r="AO21" s="21">
        <f t="shared" si="12"/>
        <v>0</v>
      </c>
      <c r="AP21" s="20">
        <f t="shared" si="13"/>
        <v>1</v>
      </c>
      <c r="AQ21" s="21">
        <f t="shared" si="14"/>
        <v>0.14285714285714285</v>
      </c>
      <c r="AR21" s="20">
        <f t="shared" si="15"/>
        <v>2</v>
      </c>
      <c r="AS21" s="21">
        <f t="shared" si="16"/>
        <v>0.2</v>
      </c>
      <c r="AT21" s="20">
        <f t="shared" si="17"/>
        <v>1</v>
      </c>
      <c r="AU21" s="21">
        <f t="shared" si="18"/>
        <v>0.125</v>
      </c>
      <c r="AV21" s="20">
        <f t="shared" si="19"/>
        <v>1</v>
      </c>
    </row>
    <row r="22" spans="1:48">
      <c r="A22" s="45" t="s">
        <v>53</v>
      </c>
      <c r="B22" s="46">
        <v>415203</v>
      </c>
      <c r="C22" s="46">
        <v>3</v>
      </c>
      <c r="D22" s="47" t="s">
        <v>132</v>
      </c>
      <c r="E22" s="47" t="s">
        <v>179</v>
      </c>
      <c r="F22" s="48" t="s">
        <v>51</v>
      </c>
      <c r="G22" s="48"/>
      <c r="H22" s="48"/>
      <c r="I22" s="4">
        <v>1</v>
      </c>
      <c r="J22" s="4">
        <v>0</v>
      </c>
      <c r="K22" s="4">
        <v>1</v>
      </c>
      <c r="L22" s="4">
        <v>1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20">
        <f t="shared" si="1"/>
        <v>7</v>
      </c>
      <c r="AD22" s="21">
        <f t="shared" si="2"/>
        <v>0.28000000000000003</v>
      </c>
      <c r="AE22" s="21" t="str">
        <f t="shared" si="0"/>
        <v>Patenkinamas</v>
      </c>
      <c r="AF22" s="20">
        <f t="shared" si="3"/>
        <v>1</v>
      </c>
      <c r="AG22" s="21">
        <f t="shared" si="4"/>
        <v>1</v>
      </c>
      <c r="AH22" s="20">
        <f t="shared" si="5"/>
        <v>3</v>
      </c>
      <c r="AI22" s="21">
        <f t="shared" si="6"/>
        <v>0.2</v>
      </c>
      <c r="AJ22" s="20">
        <f t="shared" si="7"/>
        <v>1</v>
      </c>
      <c r="AK22" s="21">
        <f t="shared" si="8"/>
        <v>1</v>
      </c>
      <c r="AL22" s="20">
        <f t="shared" si="9"/>
        <v>2</v>
      </c>
      <c r="AM22" s="21">
        <f t="shared" si="10"/>
        <v>0.4</v>
      </c>
      <c r="AN22" s="20">
        <f t="shared" si="11"/>
        <v>0</v>
      </c>
      <c r="AO22" s="21">
        <f t="shared" si="12"/>
        <v>0</v>
      </c>
      <c r="AP22" s="20">
        <f t="shared" si="13"/>
        <v>4</v>
      </c>
      <c r="AQ22" s="21">
        <f t="shared" si="14"/>
        <v>0.5714285714285714</v>
      </c>
      <c r="AR22" s="20">
        <f t="shared" si="15"/>
        <v>2</v>
      </c>
      <c r="AS22" s="21">
        <f t="shared" si="16"/>
        <v>0.2</v>
      </c>
      <c r="AT22" s="20">
        <f t="shared" si="17"/>
        <v>1</v>
      </c>
      <c r="AU22" s="21">
        <f t="shared" si="18"/>
        <v>0.125</v>
      </c>
      <c r="AV22" s="20">
        <f t="shared" si="19"/>
        <v>1</v>
      </c>
    </row>
    <row r="23" spans="1:48">
      <c r="A23" s="45" t="s">
        <v>53</v>
      </c>
      <c r="B23" s="46">
        <v>415204</v>
      </c>
      <c r="C23" s="46">
        <v>4</v>
      </c>
      <c r="D23" s="47" t="s">
        <v>180</v>
      </c>
      <c r="E23" s="47" t="s">
        <v>181</v>
      </c>
      <c r="F23" s="48" t="s">
        <v>51</v>
      </c>
      <c r="G23" s="48"/>
      <c r="H23" s="48"/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2</v>
      </c>
      <c r="O23" s="4">
        <v>1</v>
      </c>
      <c r="P23" s="4">
        <v>0</v>
      </c>
      <c r="Q23" s="4">
        <v>1</v>
      </c>
      <c r="R23" s="4">
        <v>1</v>
      </c>
      <c r="S23" s="4">
        <v>1</v>
      </c>
      <c r="T23" s="4">
        <v>1</v>
      </c>
      <c r="U23" s="4">
        <v>2</v>
      </c>
      <c r="V23" s="4">
        <v>1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1</v>
      </c>
      <c r="AC23" s="20">
        <f t="shared" si="1"/>
        <v>18</v>
      </c>
      <c r="AD23" s="21">
        <f t="shared" si="2"/>
        <v>0.72</v>
      </c>
      <c r="AE23" s="21" t="str">
        <f t="shared" si="0"/>
        <v>Pagrindinis</v>
      </c>
      <c r="AF23" s="20">
        <f t="shared" si="3"/>
        <v>1</v>
      </c>
      <c r="AG23" s="21">
        <f t="shared" si="4"/>
        <v>1</v>
      </c>
      <c r="AH23" s="20">
        <f t="shared" si="5"/>
        <v>8</v>
      </c>
      <c r="AI23" s="21">
        <f t="shared" si="6"/>
        <v>0.53333333333333333</v>
      </c>
      <c r="AJ23" s="20">
        <f t="shared" si="7"/>
        <v>1</v>
      </c>
      <c r="AK23" s="21">
        <f t="shared" si="8"/>
        <v>1</v>
      </c>
      <c r="AL23" s="20">
        <f t="shared" si="9"/>
        <v>5</v>
      </c>
      <c r="AM23" s="21">
        <f t="shared" si="10"/>
        <v>1</v>
      </c>
      <c r="AN23" s="20">
        <f t="shared" si="11"/>
        <v>3</v>
      </c>
      <c r="AO23" s="21">
        <f t="shared" si="12"/>
        <v>1</v>
      </c>
      <c r="AP23" s="20">
        <f t="shared" si="13"/>
        <v>7</v>
      </c>
      <c r="AQ23" s="21">
        <f t="shared" si="14"/>
        <v>1</v>
      </c>
      <c r="AR23" s="20">
        <f t="shared" si="15"/>
        <v>8</v>
      </c>
      <c r="AS23" s="21">
        <f t="shared" si="16"/>
        <v>0.8</v>
      </c>
      <c r="AT23" s="20">
        <f t="shared" si="17"/>
        <v>3</v>
      </c>
      <c r="AU23" s="21">
        <f t="shared" si="18"/>
        <v>0.375</v>
      </c>
      <c r="AV23" s="20">
        <f t="shared" si="19"/>
        <v>4</v>
      </c>
    </row>
    <row r="24" spans="1:48">
      <c r="A24" s="45" t="s">
        <v>53</v>
      </c>
      <c r="B24" s="46">
        <v>415205</v>
      </c>
      <c r="C24" s="46">
        <v>5</v>
      </c>
      <c r="D24" s="47" t="s">
        <v>182</v>
      </c>
      <c r="E24" s="47" t="s">
        <v>183</v>
      </c>
      <c r="F24" s="48" t="s">
        <v>48</v>
      </c>
      <c r="G24" s="48"/>
      <c r="H24" s="48"/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1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20">
        <f t="shared" si="1"/>
        <v>4</v>
      </c>
      <c r="AD24" s="21">
        <f t="shared" si="2"/>
        <v>0.16</v>
      </c>
      <c r="AE24" s="21" t="str">
        <f t="shared" si="0"/>
        <v>Nepatenkinamas</v>
      </c>
      <c r="AF24" s="20">
        <f t="shared" si="3"/>
        <v>1</v>
      </c>
      <c r="AG24" s="21">
        <f t="shared" si="4"/>
        <v>1</v>
      </c>
      <c r="AH24" s="20">
        <f t="shared" si="5"/>
        <v>0</v>
      </c>
      <c r="AI24" s="21">
        <f t="shared" si="6"/>
        <v>0</v>
      </c>
      <c r="AJ24" s="20">
        <f t="shared" si="7"/>
        <v>1</v>
      </c>
      <c r="AK24" s="21">
        <f t="shared" si="8"/>
        <v>1</v>
      </c>
      <c r="AL24" s="20">
        <f t="shared" si="9"/>
        <v>2</v>
      </c>
      <c r="AM24" s="21">
        <f t="shared" si="10"/>
        <v>0.4</v>
      </c>
      <c r="AN24" s="20">
        <f t="shared" si="11"/>
        <v>0</v>
      </c>
      <c r="AO24" s="21">
        <f t="shared" si="12"/>
        <v>0</v>
      </c>
      <c r="AP24" s="20">
        <f t="shared" si="13"/>
        <v>2</v>
      </c>
      <c r="AQ24" s="21">
        <f t="shared" si="14"/>
        <v>0.2857142857142857</v>
      </c>
      <c r="AR24" s="20">
        <f t="shared" si="15"/>
        <v>1</v>
      </c>
      <c r="AS24" s="21">
        <f t="shared" si="16"/>
        <v>0.1</v>
      </c>
      <c r="AT24" s="20">
        <f t="shared" si="17"/>
        <v>1</v>
      </c>
      <c r="AU24" s="21">
        <f t="shared" si="18"/>
        <v>0.125</v>
      </c>
      <c r="AV24" s="20">
        <f t="shared" si="19"/>
        <v>1</v>
      </c>
    </row>
    <row r="25" spans="1:48">
      <c r="A25" s="45" t="s">
        <v>53</v>
      </c>
      <c r="B25" s="46">
        <v>415206</v>
      </c>
      <c r="C25" s="46">
        <v>6</v>
      </c>
      <c r="D25" s="47" t="s">
        <v>49</v>
      </c>
      <c r="E25" s="47" t="s">
        <v>184</v>
      </c>
      <c r="F25" s="48" t="s">
        <v>48</v>
      </c>
      <c r="G25" s="48"/>
      <c r="H25" s="48"/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1</v>
      </c>
      <c r="T25" s="4">
        <v>1</v>
      </c>
      <c r="U25" s="4">
        <v>2</v>
      </c>
      <c r="V25" s="4">
        <v>1</v>
      </c>
      <c r="W25" s="4">
        <v>1</v>
      </c>
      <c r="X25" s="4">
        <v>1</v>
      </c>
      <c r="Y25" s="4">
        <v>0</v>
      </c>
      <c r="Z25" s="4">
        <v>1</v>
      </c>
      <c r="AA25" s="4">
        <v>0</v>
      </c>
      <c r="AB25" s="4">
        <v>0</v>
      </c>
      <c r="AC25" s="20">
        <f t="shared" si="1"/>
        <v>16</v>
      </c>
      <c r="AD25" s="21">
        <f t="shared" si="2"/>
        <v>0.64</v>
      </c>
      <c r="AE25" s="21" t="str">
        <f t="shared" si="0"/>
        <v>Pagrindinis</v>
      </c>
      <c r="AF25" s="20">
        <f t="shared" si="3"/>
        <v>1</v>
      </c>
      <c r="AG25" s="21">
        <f t="shared" si="4"/>
        <v>1</v>
      </c>
      <c r="AH25" s="20">
        <f t="shared" si="5"/>
        <v>8</v>
      </c>
      <c r="AI25" s="21">
        <f t="shared" si="6"/>
        <v>0.53333333333333333</v>
      </c>
      <c r="AJ25" s="20">
        <f t="shared" si="7"/>
        <v>1</v>
      </c>
      <c r="AK25" s="21">
        <f t="shared" si="8"/>
        <v>1</v>
      </c>
      <c r="AL25" s="20">
        <f t="shared" si="9"/>
        <v>5</v>
      </c>
      <c r="AM25" s="21">
        <f t="shared" si="10"/>
        <v>1</v>
      </c>
      <c r="AN25" s="20">
        <f t="shared" si="11"/>
        <v>1</v>
      </c>
      <c r="AO25" s="21">
        <f t="shared" si="12"/>
        <v>0.33333333333333331</v>
      </c>
      <c r="AP25" s="20">
        <f t="shared" si="13"/>
        <v>7</v>
      </c>
      <c r="AQ25" s="21">
        <f t="shared" si="14"/>
        <v>1</v>
      </c>
      <c r="AR25" s="20">
        <f t="shared" si="15"/>
        <v>6</v>
      </c>
      <c r="AS25" s="21">
        <f t="shared" si="16"/>
        <v>0.6</v>
      </c>
      <c r="AT25" s="20">
        <f t="shared" si="17"/>
        <v>3</v>
      </c>
      <c r="AU25" s="21">
        <f t="shared" si="18"/>
        <v>0.375</v>
      </c>
      <c r="AV25" s="20">
        <f t="shared" si="19"/>
        <v>3</v>
      </c>
    </row>
    <row r="26" spans="1:48">
      <c r="A26" s="45" t="s">
        <v>53</v>
      </c>
      <c r="B26" s="46">
        <v>415207</v>
      </c>
      <c r="C26" s="46">
        <v>7</v>
      </c>
      <c r="D26" s="47" t="s">
        <v>134</v>
      </c>
      <c r="E26" s="47" t="s">
        <v>184</v>
      </c>
      <c r="F26" s="48" t="s">
        <v>48</v>
      </c>
      <c r="G26" s="48"/>
      <c r="H26" s="48"/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0</v>
      </c>
      <c r="O26" s="4">
        <v>1</v>
      </c>
      <c r="P26" s="4">
        <v>0</v>
      </c>
      <c r="Q26" s="4">
        <v>0</v>
      </c>
      <c r="R26" s="4">
        <v>1</v>
      </c>
      <c r="S26" s="4">
        <v>1</v>
      </c>
      <c r="T26" s="4">
        <v>0</v>
      </c>
      <c r="U26" s="4">
        <v>2</v>
      </c>
      <c r="V26" s="4">
        <v>1</v>
      </c>
      <c r="W26" s="4">
        <v>1</v>
      </c>
      <c r="X26" s="4">
        <v>1</v>
      </c>
      <c r="Y26" s="4">
        <v>0</v>
      </c>
      <c r="Z26" s="4">
        <v>1</v>
      </c>
      <c r="AA26" s="4">
        <v>1</v>
      </c>
      <c r="AB26" s="4">
        <v>1</v>
      </c>
      <c r="AC26" s="20">
        <f t="shared" si="1"/>
        <v>16</v>
      </c>
      <c r="AD26" s="21">
        <f t="shared" si="2"/>
        <v>0.64</v>
      </c>
      <c r="AE26" s="21" t="str">
        <f t="shared" si="0"/>
        <v>Pagrindinis</v>
      </c>
      <c r="AF26" s="20">
        <f t="shared" si="3"/>
        <v>1</v>
      </c>
      <c r="AG26" s="21">
        <f t="shared" si="4"/>
        <v>1</v>
      </c>
      <c r="AH26" s="20">
        <f t="shared" si="5"/>
        <v>9</v>
      </c>
      <c r="AI26" s="21">
        <f t="shared" si="6"/>
        <v>0.6</v>
      </c>
      <c r="AJ26" s="20">
        <f t="shared" si="7"/>
        <v>1</v>
      </c>
      <c r="AK26" s="21">
        <f t="shared" si="8"/>
        <v>1</v>
      </c>
      <c r="AL26" s="20">
        <f t="shared" si="9"/>
        <v>5</v>
      </c>
      <c r="AM26" s="21">
        <f t="shared" si="10"/>
        <v>1</v>
      </c>
      <c r="AN26" s="20">
        <f t="shared" si="11"/>
        <v>0</v>
      </c>
      <c r="AO26" s="21">
        <f t="shared" si="12"/>
        <v>0</v>
      </c>
      <c r="AP26" s="20">
        <f t="shared" si="13"/>
        <v>7</v>
      </c>
      <c r="AQ26" s="21">
        <f t="shared" si="14"/>
        <v>1</v>
      </c>
      <c r="AR26" s="20">
        <f t="shared" si="15"/>
        <v>5</v>
      </c>
      <c r="AS26" s="21">
        <f t="shared" si="16"/>
        <v>0.5</v>
      </c>
      <c r="AT26" s="20">
        <f t="shared" si="17"/>
        <v>4</v>
      </c>
      <c r="AU26" s="21">
        <f t="shared" si="18"/>
        <v>0.5</v>
      </c>
      <c r="AV26" s="20">
        <f t="shared" si="19"/>
        <v>3</v>
      </c>
    </row>
    <row r="27" spans="1:48">
      <c r="A27" s="45" t="s">
        <v>53</v>
      </c>
      <c r="B27" s="46">
        <v>415208</v>
      </c>
      <c r="C27" s="46">
        <v>8</v>
      </c>
      <c r="D27" s="47" t="s">
        <v>185</v>
      </c>
      <c r="E27" s="47" t="s">
        <v>186</v>
      </c>
      <c r="F27" s="48" t="s">
        <v>51</v>
      </c>
      <c r="G27" s="48"/>
      <c r="H27" s="48"/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2</v>
      </c>
      <c r="O27" s="4">
        <v>1</v>
      </c>
      <c r="P27" s="4">
        <v>0</v>
      </c>
      <c r="Q27" s="4">
        <v>0</v>
      </c>
      <c r="R27" s="4">
        <v>1</v>
      </c>
      <c r="S27" s="4">
        <v>1</v>
      </c>
      <c r="T27" s="4">
        <v>1</v>
      </c>
      <c r="U27" s="4">
        <v>2</v>
      </c>
      <c r="V27" s="4">
        <v>1</v>
      </c>
      <c r="W27" s="4">
        <v>1</v>
      </c>
      <c r="X27" s="4">
        <v>1</v>
      </c>
      <c r="Y27" s="4">
        <v>0</v>
      </c>
      <c r="Z27" s="4">
        <v>0</v>
      </c>
      <c r="AA27" s="4">
        <v>1</v>
      </c>
      <c r="AB27" s="4">
        <v>2</v>
      </c>
      <c r="AC27" s="20">
        <f t="shared" si="1"/>
        <v>19</v>
      </c>
      <c r="AD27" s="21">
        <f t="shared" si="2"/>
        <v>0.76</v>
      </c>
      <c r="AE27" s="21" t="str">
        <f t="shared" si="0"/>
        <v>Pagrindinis</v>
      </c>
      <c r="AF27" s="20">
        <f t="shared" si="3"/>
        <v>1</v>
      </c>
      <c r="AG27" s="21">
        <f t="shared" si="4"/>
        <v>1</v>
      </c>
      <c r="AH27" s="20">
        <f t="shared" si="5"/>
        <v>9</v>
      </c>
      <c r="AI27" s="21">
        <f t="shared" si="6"/>
        <v>0.6</v>
      </c>
      <c r="AJ27" s="20">
        <f t="shared" si="7"/>
        <v>1</v>
      </c>
      <c r="AK27" s="21">
        <f t="shared" si="8"/>
        <v>1</v>
      </c>
      <c r="AL27" s="20">
        <f t="shared" si="9"/>
        <v>5</v>
      </c>
      <c r="AM27" s="21">
        <f t="shared" si="10"/>
        <v>1</v>
      </c>
      <c r="AN27" s="20">
        <f t="shared" si="11"/>
        <v>3</v>
      </c>
      <c r="AO27" s="21">
        <f t="shared" si="12"/>
        <v>1</v>
      </c>
      <c r="AP27" s="20">
        <f t="shared" si="13"/>
        <v>7</v>
      </c>
      <c r="AQ27" s="21">
        <f t="shared" si="14"/>
        <v>1</v>
      </c>
      <c r="AR27" s="20">
        <f t="shared" si="15"/>
        <v>7</v>
      </c>
      <c r="AS27" s="21">
        <f t="shared" si="16"/>
        <v>0.7</v>
      </c>
      <c r="AT27" s="20">
        <f t="shared" si="17"/>
        <v>5</v>
      </c>
      <c r="AU27" s="21">
        <f t="shared" si="18"/>
        <v>0.625</v>
      </c>
      <c r="AV27" s="20">
        <f t="shared" si="19"/>
        <v>4</v>
      </c>
    </row>
    <row r="28" spans="1:48">
      <c r="A28" s="45" t="s">
        <v>53</v>
      </c>
      <c r="B28" s="46">
        <v>415209</v>
      </c>
      <c r="C28" s="46">
        <v>9</v>
      </c>
      <c r="D28" s="47" t="s">
        <v>187</v>
      </c>
      <c r="E28" s="47" t="s">
        <v>188</v>
      </c>
      <c r="F28" s="48" t="s">
        <v>51</v>
      </c>
      <c r="G28" s="48"/>
      <c r="H28" s="48"/>
      <c r="I28" s="4">
        <v>1</v>
      </c>
      <c r="J28" s="4">
        <v>1</v>
      </c>
      <c r="K28" s="4">
        <v>1</v>
      </c>
      <c r="L28" s="4">
        <v>0</v>
      </c>
      <c r="M28" s="4">
        <v>1</v>
      </c>
      <c r="N28" s="4">
        <v>0</v>
      </c>
      <c r="O28" s="4">
        <v>1</v>
      </c>
      <c r="P28" s="4">
        <v>0</v>
      </c>
      <c r="Q28" s="4">
        <v>1</v>
      </c>
      <c r="R28" s="4">
        <v>0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20">
        <f t="shared" si="1"/>
        <v>7</v>
      </c>
      <c r="AD28" s="21">
        <f t="shared" si="2"/>
        <v>0.28000000000000003</v>
      </c>
      <c r="AE28" s="21" t="str">
        <f t="shared" si="0"/>
        <v>Patenkinamas</v>
      </c>
      <c r="AF28" s="20">
        <f t="shared" si="3"/>
        <v>1</v>
      </c>
      <c r="AG28" s="21">
        <f t="shared" si="4"/>
        <v>1</v>
      </c>
      <c r="AH28" s="20">
        <f t="shared" si="5"/>
        <v>4</v>
      </c>
      <c r="AI28" s="21">
        <f t="shared" si="6"/>
        <v>0.26666666666666666</v>
      </c>
      <c r="AJ28" s="20">
        <f t="shared" si="7"/>
        <v>1</v>
      </c>
      <c r="AK28" s="21">
        <f t="shared" si="8"/>
        <v>1</v>
      </c>
      <c r="AL28" s="20">
        <f t="shared" si="9"/>
        <v>1</v>
      </c>
      <c r="AM28" s="21">
        <f t="shared" si="10"/>
        <v>0.2</v>
      </c>
      <c r="AN28" s="20">
        <f t="shared" si="11"/>
        <v>0</v>
      </c>
      <c r="AO28" s="21">
        <f t="shared" si="12"/>
        <v>0</v>
      </c>
      <c r="AP28" s="20">
        <f t="shared" si="13"/>
        <v>3</v>
      </c>
      <c r="AQ28" s="21">
        <f t="shared" si="14"/>
        <v>0.42857142857142855</v>
      </c>
      <c r="AR28" s="20">
        <f t="shared" si="15"/>
        <v>3</v>
      </c>
      <c r="AS28" s="21">
        <f t="shared" si="16"/>
        <v>0.3</v>
      </c>
      <c r="AT28" s="20">
        <f t="shared" si="17"/>
        <v>1</v>
      </c>
      <c r="AU28" s="21">
        <f t="shared" si="18"/>
        <v>0.125</v>
      </c>
      <c r="AV28" s="20">
        <f t="shared" si="19"/>
        <v>1</v>
      </c>
    </row>
    <row r="29" spans="1:48">
      <c r="A29" s="45" t="s">
        <v>53</v>
      </c>
      <c r="B29" s="46">
        <v>415210</v>
      </c>
      <c r="C29" s="46">
        <v>10</v>
      </c>
      <c r="D29" s="47" t="s">
        <v>189</v>
      </c>
      <c r="E29" s="47" t="s">
        <v>190</v>
      </c>
      <c r="F29" s="48" t="s">
        <v>48</v>
      </c>
      <c r="G29" s="48"/>
      <c r="H29" s="48"/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2</v>
      </c>
      <c r="O29" s="4">
        <v>1</v>
      </c>
      <c r="P29" s="4">
        <v>0</v>
      </c>
      <c r="Q29" s="4">
        <v>0</v>
      </c>
      <c r="R29" s="4">
        <v>1</v>
      </c>
      <c r="S29" s="4">
        <v>1</v>
      </c>
      <c r="T29" s="4">
        <v>1</v>
      </c>
      <c r="U29" s="4">
        <v>2</v>
      </c>
      <c r="V29" s="4">
        <v>1</v>
      </c>
      <c r="W29" s="4">
        <v>1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20">
        <f t="shared" si="1"/>
        <v>16</v>
      </c>
      <c r="AD29" s="21">
        <f t="shared" si="2"/>
        <v>0.64</v>
      </c>
      <c r="AE29" s="21" t="str">
        <f t="shared" si="0"/>
        <v>Pagrindinis</v>
      </c>
      <c r="AF29" s="20">
        <f t="shared" si="3"/>
        <v>1</v>
      </c>
      <c r="AG29" s="21">
        <f t="shared" si="4"/>
        <v>1</v>
      </c>
      <c r="AH29" s="20">
        <f t="shared" si="5"/>
        <v>6</v>
      </c>
      <c r="AI29" s="21">
        <f t="shared" si="6"/>
        <v>0.4</v>
      </c>
      <c r="AJ29" s="20">
        <f t="shared" si="7"/>
        <v>1</v>
      </c>
      <c r="AK29" s="21">
        <f t="shared" si="8"/>
        <v>1</v>
      </c>
      <c r="AL29" s="20">
        <f t="shared" si="9"/>
        <v>5</v>
      </c>
      <c r="AM29" s="21">
        <f t="shared" si="10"/>
        <v>1</v>
      </c>
      <c r="AN29" s="20">
        <f t="shared" si="11"/>
        <v>3</v>
      </c>
      <c r="AO29" s="21">
        <f t="shared" si="12"/>
        <v>1</v>
      </c>
      <c r="AP29" s="20">
        <f t="shared" si="13"/>
        <v>7</v>
      </c>
      <c r="AQ29" s="21">
        <f t="shared" si="14"/>
        <v>1</v>
      </c>
      <c r="AR29" s="20">
        <f t="shared" si="15"/>
        <v>7</v>
      </c>
      <c r="AS29" s="21">
        <f t="shared" si="16"/>
        <v>0.7</v>
      </c>
      <c r="AT29" s="20">
        <f t="shared" si="17"/>
        <v>2</v>
      </c>
      <c r="AU29" s="21">
        <f t="shared" si="18"/>
        <v>0.25</v>
      </c>
      <c r="AV29" s="20">
        <f t="shared" si="19"/>
        <v>3</v>
      </c>
    </row>
    <row r="30" spans="1:48">
      <c r="A30" s="45" t="s">
        <v>53</v>
      </c>
      <c r="B30" s="46">
        <v>415211</v>
      </c>
      <c r="C30" s="46">
        <v>11</v>
      </c>
      <c r="D30" s="47" t="s">
        <v>191</v>
      </c>
      <c r="E30" s="47" t="s">
        <v>192</v>
      </c>
      <c r="F30" s="48" t="s">
        <v>51</v>
      </c>
      <c r="G30" s="48"/>
      <c r="H30" s="48"/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2</v>
      </c>
      <c r="O30" s="4">
        <v>1</v>
      </c>
      <c r="P30" s="4">
        <v>0</v>
      </c>
      <c r="Q30" s="4">
        <v>1</v>
      </c>
      <c r="R30" s="4">
        <v>1</v>
      </c>
      <c r="S30" s="4">
        <v>1</v>
      </c>
      <c r="T30" s="4">
        <v>1</v>
      </c>
      <c r="U30" s="4">
        <v>2</v>
      </c>
      <c r="V30" s="4">
        <v>1</v>
      </c>
      <c r="W30" s="4">
        <v>1</v>
      </c>
      <c r="X30" s="4">
        <v>1</v>
      </c>
      <c r="Y30" s="4">
        <v>2</v>
      </c>
      <c r="Z30" s="4">
        <v>1</v>
      </c>
      <c r="AA30" s="4">
        <v>0</v>
      </c>
      <c r="AB30" s="4">
        <v>2</v>
      </c>
      <c r="AC30" s="20">
        <f t="shared" si="1"/>
        <v>22</v>
      </c>
      <c r="AD30" s="21">
        <f t="shared" si="2"/>
        <v>0.88</v>
      </c>
      <c r="AE30" s="21" t="str">
        <f t="shared" si="0"/>
        <v>Aukštesnysis</v>
      </c>
      <c r="AF30" s="20">
        <f t="shared" si="3"/>
        <v>1</v>
      </c>
      <c r="AG30" s="21">
        <f t="shared" si="4"/>
        <v>1</v>
      </c>
      <c r="AH30" s="20">
        <f t="shared" si="5"/>
        <v>12</v>
      </c>
      <c r="AI30" s="21">
        <f t="shared" si="6"/>
        <v>0.8</v>
      </c>
      <c r="AJ30" s="20">
        <f t="shared" si="7"/>
        <v>1</v>
      </c>
      <c r="AK30" s="21">
        <f t="shared" si="8"/>
        <v>1</v>
      </c>
      <c r="AL30" s="20">
        <f t="shared" si="9"/>
        <v>5</v>
      </c>
      <c r="AM30" s="21">
        <f t="shared" si="10"/>
        <v>1</v>
      </c>
      <c r="AN30" s="20">
        <f t="shared" si="11"/>
        <v>3</v>
      </c>
      <c r="AO30" s="21">
        <f t="shared" si="12"/>
        <v>1</v>
      </c>
      <c r="AP30" s="20">
        <f t="shared" si="13"/>
        <v>7</v>
      </c>
      <c r="AQ30" s="21">
        <f t="shared" si="14"/>
        <v>1</v>
      </c>
      <c r="AR30" s="20">
        <f t="shared" si="15"/>
        <v>10</v>
      </c>
      <c r="AS30" s="21">
        <f t="shared" si="16"/>
        <v>1</v>
      </c>
      <c r="AT30" s="20">
        <f t="shared" si="17"/>
        <v>5</v>
      </c>
      <c r="AU30" s="21">
        <f t="shared" si="18"/>
        <v>0.625</v>
      </c>
      <c r="AV30" s="20">
        <f t="shared" si="19"/>
        <v>4</v>
      </c>
    </row>
    <row r="31" spans="1:48">
      <c r="A31" s="45" t="s">
        <v>53</v>
      </c>
      <c r="B31" s="46">
        <v>415212</v>
      </c>
      <c r="C31" s="46">
        <v>12</v>
      </c>
      <c r="D31" s="47" t="s">
        <v>193</v>
      </c>
      <c r="E31" s="47" t="s">
        <v>194</v>
      </c>
      <c r="F31" s="48" t="s">
        <v>51</v>
      </c>
      <c r="G31" s="48"/>
      <c r="H31" s="48"/>
      <c r="I31" s="4">
        <v>1</v>
      </c>
      <c r="J31" s="4">
        <v>0</v>
      </c>
      <c r="K31" s="4">
        <v>1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20">
        <f t="shared" si="1"/>
        <v>5</v>
      </c>
      <c r="AD31" s="21">
        <f t="shared" si="2"/>
        <v>0.2</v>
      </c>
      <c r="AE31" s="21" t="str">
        <f t="shared" si="0"/>
        <v>Patenkinamas</v>
      </c>
      <c r="AF31" s="20">
        <f t="shared" si="3"/>
        <v>1</v>
      </c>
      <c r="AG31" s="21">
        <f t="shared" si="4"/>
        <v>1</v>
      </c>
      <c r="AH31" s="20">
        <f t="shared" si="5"/>
        <v>3</v>
      </c>
      <c r="AI31" s="21">
        <f t="shared" si="6"/>
        <v>0.2</v>
      </c>
      <c r="AJ31" s="20">
        <f t="shared" si="7"/>
        <v>0</v>
      </c>
      <c r="AK31" s="21">
        <f t="shared" si="8"/>
        <v>0</v>
      </c>
      <c r="AL31" s="20">
        <f t="shared" si="9"/>
        <v>1</v>
      </c>
      <c r="AM31" s="21">
        <f t="shared" si="10"/>
        <v>0.2</v>
      </c>
      <c r="AN31" s="20">
        <f t="shared" si="11"/>
        <v>0</v>
      </c>
      <c r="AO31" s="21">
        <f t="shared" si="12"/>
        <v>0</v>
      </c>
      <c r="AP31" s="20">
        <f t="shared" si="13"/>
        <v>3</v>
      </c>
      <c r="AQ31" s="21">
        <f t="shared" si="14"/>
        <v>0.42857142857142855</v>
      </c>
      <c r="AR31" s="20">
        <f t="shared" si="15"/>
        <v>0</v>
      </c>
      <c r="AS31" s="21">
        <f t="shared" si="16"/>
        <v>0</v>
      </c>
      <c r="AT31" s="20">
        <f t="shared" si="17"/>
        <v>2</v>
      </c>
      <c r="AU31" s="21">
        <f t="shared" si="18"/>
        <v>0.25</v>
      </c>
      <c r="AV31" s="20">
        <f t="shared" si="19"/>
        <v>1</v>
      </c>
    </row>
    <row r="32" spans="1:48">
      <c r="A32" s="45" t="s">
        <v>53</v>
      </c>
      <c r="B32" s="46">
        <v>415213</v>
      </c>
      <c r="C32" s="46">
        <v>13</v>
      </c>
      <c r="D32" s="47" t="s">
        <v>195</v>
      </c>
      <c r="E32" s="47" t="s">
        <v>196</v>
      </c>
      <c r="F32" s="48" t="s">
        <v>48</v>
      </c>
      <c r="G32" s="48"/>
      <c r="H32" s="48"/>
      <c r="I32" s="4">
        <v>1</v>
      </c>
      <c r="J32" s="4">
        <v>1</v>
      </c>
      <c r="K32" s="4">
        <v>0</v>
      </c>
      <c r="L32" s="4">
        <v>0</v>
      </c>
      <c r="M32" s="4">
        <v>1</v>
      </c>
      <c r="N32" s="4">
        <v>0</v>
      </c>
      <c r="O32" s="4">
        <v>1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20">
        <f t="shared" si="1"/>
        <v>4</v>
      </c>
      <c r="AD32" s="21">
        <f t="shared" si="2"/>
        <v>0.16</v>
      </c>
      <c r="AE32" s="21" t="str">
        <f t="shared" si="0"/>
        <v>Nepatenkinamas</v>
      </c>
      <c r="AF32" s="20">
        <f t="shared" si="3"/>
        <v>1</v>
      </c>
      <c r="AG32" s="21">
        <f t="shared" si="4"/>
        <v>1</v>
      </c>
      <c r="AH32" s="20">
        <f t="shared" si="5"/>
        <v>2</v>
      </c>
      <c r="AI32" s="21">
        <f t="shared" si="6"/>
        <v>0.13333333333333333</v>
      </c>
      <c r="AJ32" s="20">
        <f t="shared" si="7"/>
        <v>1</v>
      </c>
      <c r="AK32" s="21">
        <f t="shared" si="8"/>
        <v>1</v>
      </c>
      <c r="AL32" s="20">
        <f t="shared" si="9"/>
        <v>0</v>
      </c>
      <c r="AM32" s="21">
        <f t="shared" si="10"/>
        <v>0</v>
      </c>
      <c r="AN32" s="20">
        <f t="shared" si="11"/>
        <v>0</v>
      </c>
      <c r="AO32" s="21">
        <f t="shared" si="12"/>
        <v>0</v>
      </c>
      <c r="AP32" s="20">
        <f t="shared" si="13"/>
        <v>1</v>
      </c>
      <c r="AQ32" s="21">
        <f t="shared" si="14"/>
        <v>0.14285714285714285</v>
      </c>
      <c r="AR32" s="20">
        <f t="shared" si="15"/>
        <v>2</v>
      </c>
      <c r="AS32" s="21">
        <f t="shared" si="16"/>
        <v>0.2</v>
      </c>
      <c r="AT32" s="20">
        <f t="shared" si="17"/>
        <v>1</v>
      </c>
      <c r="AU32" s="21">
        <f t="shared" si="18"/>
        <v>0.125</v>
      </c>
      <c r="AV32" s="20">
        <f t="shared" si="19"/>
        <v>1</v>
      </c>
    </row>
    <row r="33" spans="1:48">
      <c r="A33" s="45" t="s">
        <v>53</v>
      </c>
      <c r="B33" s="46">
        <v>415214</v>
      </c>
      <c r="C33" s="46">
        <v>14</v>
      </c>
      <c r="D33" s="47" t="s">
        <v>49</v>
      </c>
      <c r="E33" s="47" t="s">
        <v>197</v>
      </c>
      <c r="F33" s="48" t="s">
        <v>48</v>
      </c>
      <c r="G33" s="48"/>
      <c r="H33" s="48"/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2</v>
      </c>
      <c r="O33" s="4">
        <v>1</v>
      </c>
      <c r="P33" s="4">
        <v>2</v>
      </c>
      <c r="Q33" s="4">
        <v>1</v>
      </c>
      <c r="R33" s="4">
        <v>1</v>
      </c>
      <c r="S33" s="4">
        <v>1</v>
      </c>
      <c r="T33" s="4">
        <v>1</v>
      </c>
      <c r="U33" s="4">
        <v>2</v>
      </c>
      <c r="V33" s="4">
        <v>1</v>
      </c>
      <c r="W33" s="4">
        <v>0</v>
      </c>
      <c r="X33" s="4">
        <v>1</v>
      </c>
      <c r="Y33" s="4">
        <v>0</v>
      </c>
      <c r="Z33" s="4">
        <v>0</v>
      </c>
      <c r="AA33" s="4">
        <v>0</v>
      </c>
      <c r="AB33" s="4">
        <v>1</v>
      </c>
      <c r="AC33" s="20">
        <f t="shared" si="1"/>
        <v>19</v>
      </c>
      <c r="AD33" s="21">
        <f t="shared" si="2"/>
        <v>0.76</v>
      </c>
      <c r="AE33" s="21" t="str">
        <f t="shared" si="0"/>
        <v>Pagrindinis</v>
      </c>
      <c r="AF33" s="20">
        <f t="shared" si="3"/>
        <v>1</v>
      </c>
      <c r="AG33" s="21">
        <f t="shared" si="4"/>
        <v>1</v>
      </c>
      <c r="AH33" s="20">
        <f t="shared" si="5"/>
        <v>9</v>
      </c>
      <c r="AI33" s="21">
        <f t="shared" si="6"/>
        <v>0.6</v>
      </c>
      <c r="AJ33" s="20">
        <f t="shared" si="7"/>
        <v>1</v>
      </c>
      <c r="AK33" s="21">
        <f t="shared" si="8"/>
        <v>1</v>
      </c>
      <c r="AL33" s="20">
        <f t="shared" si="9"/>
        <v>5</v>
      </c>
      <c r="AM33" s="21">
        <f t="shared" si="10"/>
        <v>1</v>
      </c>
      <c r="AN33" s="20">
        <f t="shared" si="11"/>
        <v>3</v>
      </c>
      <c r="AO33" s="21">
        <f t="shared" si="12"/>
        <v>1</v>
      </c>
      <c r="AP33" s="20">
        <f t="shared" si="13"/>
        <v>7</v>
      </c>
      <c r="AQ33" s="21">
        <f t="shared" si="14"/>
        <v>1</v>
      </c>
      <c r="AR33" s="20">
        <f t="shared" si="15"/>
        <v>7</v>
      </c>
      <c r="AS33" s="21">
        <f t="shared" si="16"/>
        <v>0.7</v>
      </c>
      <c r="AT33" s="20">
        <f t="shared" si="17"/>
        <v>5</v>
      </c>
      <c r="AU33" s="21">
        <f t="shared" si="18"/>
        <v>0.625</v>
      </c>
      <c r="AV33" s="20">
        <f t="shared" si="19"/>
        <v>4</v>
      </c>
    </row>
    <row r="34" spans="1:48">
      <c r="A34" s="45" t="s">
        <v>53</v>
      </c>
      <c r="B34" s="46">
        <v>415215</v>
      </c>
      <c r="C34" s="46">
        <v>15</v>
      </c>
      <c r="D34" s="47" t="s">
        <v>135</v>
      </c>
      <c r="E34" s="47" t="s">
        <v>198</v>
      </c>
      <c r="F34" s="48" t="s">
        <v>51</v>
      </c>
      <c r="G34" s="48"/>
      <c r="H34" s="48"/>
      <c r="I34" s="4">
        <v>1</v>
      </c>
      <c r="J34" s="4">
        <v>0</v>
      </c>
      <c r="K34" s="4">
        <v>1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1</v>
      </c>
      <c r="T34" s="4">
        <v>0</v>
      </c>
      <c r="U34" s="4">
        <v>0</v>
      </c>
      <c r="V34" s="4">
        <v>1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20">
        <f t="shared" si="1"/>
        <v>7</v>
      </c>
      <c r="AD34" s="21">
        <f t="shared" si="2"/>
        <v>0.28000000000000003</v>
      </c>
      <c r="AE34" s="21" t="str">
        <f t="shared" si="0"/>
        <v>Patenkinamas</v>
      </c>
      <c r="AF34" s="20">
        <f t="shared" si="3"/>
        <v>1</v>
      </c>
      <c r="AG34" s="21">
        <f t="shared" si="4"/>
        <v>1</v>
      </c>
      <c r="AH34" s="20">
        <f t="shared" si="5"/>
        <v>3</v>
      </c>
      <c r="AI34" s="21">
        <f t="shared" si="6"/>
        <v>0.2</v>
      </c>
      <c r="AJ34" s="20">
        <f t="shared" si="7"/>
        <v>0</v>
      </c>
      <c r="AK34" s="21">
        <f t="shared" si="8"/>
        <v>0</v>
      </c>
      <c r="AL34" s="20">
        <f t="shared" si="9"/>
        <v>3</v>
      </c>
      <c r="AM34" s="21">
        <f t="shared" si="10"/>
        <v>0.6</v>
      </c>
      <c r="AN34" s="20">
        <f t="shared" si="11"/>
        <v>0</v>
      </c>
      <c r="AO34" s="21">
        <f t="shared" si="12"/>
        <v>0</v>
      </c>
      <c r="AP34" s="20">
        <f t="shared" si="13"/>
        <v>5</v>
      </c>
      <c r="AQ34" s="21">
        <f t="shared" si="14"/>
        <v>0.7142857142857143</v>
      </c>
      <c r="AR34" s="20">
        <f t="shared" si="15"/>
        <v>0</v>
      </c>
      <c r="AS34" s="21">
        <f t="shared" si="16"/>
        <v>0</v>
      </c>
      <c r="AT34" s="20">
        <f t="shared" si="17"/>
        <v>2</v>
      </c>
      <c r="AU34" s="21">
        <f t="shared" si="18"/>
        <v>0.25</v>
      </c>
      <c r="AV34" s="20">
        <f t="shared" si="19"/>
        <v>1</v>
      </c>
    </row>
  </sheetData>
  <mergeCells count="11">
    <mergeCell ref="AT2:AU2"/>
    <mergeCell ref="AF1:AO1"/>
    <mergeCell ref="AP1:AU1"/>
    <mergeCell ref="AC2:AD2"/>
    <mergeCell ref="AF2:AG2"/>
    <mergeCell ref="AH2:AI2"/>
    <mergeCell ref="AJ2:AK2"/>
    <mergeCell ref="AL2:AM2"/>
    <mergeCell ref="AN2:AO2"/>
    <mergeCell ref="AP2:AQ2"/>
    <mergeCell ref="AR2:AS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workbookViewId="0">
      <pane xSplit="8" ySplit="2" topLeftCell="I3" activePane="bottomRight" state="frozen"/>
      <selection activeCell="A13" sqref="A13:XFD23"/>
      <selection pane="topRight" activeCell="A13" sqref="A13:XFD23"/>
      <selection pane="bottomLeft" activeCell="A13" sqref="A13:XFD23"/>
      <selection pane="bottomRight" activeCell="A13" sqref="A13:XFD23"/>
    </sheetView>
  </sheetViews>
  <sheetFormatPr defaultRowHeight="15"/>
  <cols>
    <col min="1" max="1" width="5" style="12" bestFit="1" customWidth="1"/>
    <col min="2" max="2" width="9.140625" style="12" hidden="1" customWidth="1"/>
    <col min="3" max="3" width="3.42578125" style="12" bestFit="1" customWidth="1"/>
    <col min="4" max="4" width="11.28515625" style="14" bestFit="1" customWidth="1"/>
    <col min="5" max="5" width="14" style="14" bestFit="1" customWidth="1"/>
    <col min="6" max="6" width="4.5703125" style="12" bestFit="1" customWidth="1"/>
    <col min="7" max="8" width="3" style="12" customWidth="1"/>
    <col min="9" max="12" width="8.5703125" customWidth="1"/>
    <col min="13" max="14" width="7.42578125" customWidth="1"/>
    <col min="15" max="15" width="16.140625" bestFit="1" customWidth="1"/>
    <col min="16" max="19" width="10" customWidth="1"/>
  </cols>
  <sheetData>
    <row r="1" spans="1:20">
      <c r="A1" s="15" t="s">
        <v>146</v>
      </c>
      <c r="I1" s="43">
        <v>6</v>
      </c>
      <c r="J1" s="43">
        <v>3</v>
      </c>
      <c r="K1" s="43">
        <v>3</v>
      </c>
      <c r="L1" s="43">
        <v>4</v>
      </c>
      <c r="M1" s="16"/>
      <c r="N1" s="17"/>
      <c r="O1" s="18"/>
      <c r="P1" s="53" t="s">
        <v>28</v>
      </c>
      <c r="Q1" s="53"/>
      <c r="R1" s="53"/>
      <c r="S1" s="53"/>
      <c r="T1" s="18"/>
    </row>
    <row r="2" spans="1:20" ht="37.5" customHeight="1">
      <c r="A2" s="13" t="s">
        <v>7</v>
      </c>
      <c r="B2" s="13" t="s">
        <v>41</v>
      </c>
      <c r="C2" s="13" t="s">
        <v>42</v>
      </c>
      <c r="D2" s="10" t="s">
        <v>43</v>
      </c>
      <c r="E2" s="10" t="s">
        <v>44</v>
      </c>
      <c r="F2" s="13" t="s">
        <v>2</v>
      </c>
      <c r="G2" s="13" t="s">
        <v>45</v>
      </c>
      <c r="H2" s="13" t="s">
        <v>46</v>
      </c>
      <c r="I2" s="11" t="s">
        <v>29</v>
      </c>
      <c r="J2" s="11" t="s">
        <v>30</v>
      </c>
      <c r="K2" s="11" t="s">
        <v>31</v>
      </c>
      <c r="L2" s="11" t="s">
        <v>39</v>
      </c>
      <c r="M2" s="57" t="s">
        <v>4</v>
      </c>
      <c r="N2" s="58"/>
      <c r="O2" s="19" t="s">
        <v>5</v>
      </c>
      <c r="P2" s="11" t="s">
        <v>29</v>
      </c>
      <c r="Q2" s="11" t="s">
        <v>30</v>
      </c>
      <c r="R2" s="11" t="s">
        <v>31</v>
      </c>
      <c r="S2" s="11" t="s">
        <v>39</v>
      </c>
      <c r="T2" s="19" t="s">
        <v>127</v>
      </c>
    </row>
    <row r="3" spans="1:20">
      <c r="A3" s="45" t="s">
        <v>47</v>
      </c>
      <c r="B3" s="46">
        <v>415101</v>
      </c>
      <c r="C3" s="46">
        <v>1</v>
      </c>
      <c r="D3" s="47" t="s">
        <v>147</v>
      </c>
      <c r="E3" s="47" t="s">
        <v>148</v>
      </c>
      <c r="F3" s="48" t="s">
        <v>48</v>
      </c>
      <c r="G3" s="48"/>
      <c r="H3" s="48"/>
      <c r="I3" s="4">
        <v>3</v>
      </c>
      <c r="J3" s="4">
        <v>2</v>
      </c>
      <c r="K3" s="4">
        <v>2</v>
      </c>
      <c r="L3" s="4">
        <v>4</v>
      </c>
      <c r="M3" s="20">
        <f t="shared" ref="M3:M34" si="0">IF((COUNTA(I3:L3))&gt;0,(SUM(I3:L3)), "Tuščias")</f>
        <v>11</v>
      </c>
      <c r="N3" s="21">
        <f>IF((COUNTA(I3:L3))&gt;0,(M3/16 ), "Tuščias")</f>
        <v>0.6875</v>
      </c>
      <c r="O3" s="21" t="str">
        <f t="shared" ref="O3:O34" si="1">IF(M3&lt;=2,"Nepatenkinamas",IF(M3&lt;=7,"Patenkinamas", IF(M3&lt;=12,"Pagrindinis", IF(M3&lt;=16, "Aukštesnysis", "Neatliko")) ))</f>
        <v>Pagrindinis</v>
      </c>
      <c r="P3" s="21">
        <f>IF((COUNTA(I3:L3))&gt;0,(I3/6), "Tuščias")</f>
        <v>0.5</v>
      </c>
      <c r="Q3" s="21">
        <f>IF((COUNTA(I3:L3))&gt;0,(J3/3), "Tuščias")</f>
        <v>0.66666666666666663</v>
      </c>
      <c r="R3" s="21">
        <f>IF((COUNTA(I3:L3))&gt;0,(K3/3), "Tuščias")</f>
        <v>0.66666666666666663</v>
      </c>
      <c r="S3" s="21">
        <f>IF((COUNTA(I3:L3))&gt;0,(L3/4), "Tuščias")</f>
        <v>1</v>
      </c>
      <c r="T3" s="20">
        <f>IF(M3&lt;=6,1,IF(M3&lt;=9,2, IF(M3&lt;=12,3, IF(M3&lt;=16, 4, "Tuščias")) ))</f>
        <v>3</v>
      </c>
    </row>
    <row r="4" spans="1:20">
      <c r="A4" s="45" t="s">
        <v>47</v>
      </c>
      <c r="B4" s="46">
        <v>415102</v>
      </c>
      <c r="C4" s="46">
        <v>2</v>
      </c>
      <c r="D4" s="47" t="s">
        <v>149</v>
      </c>
      <c r="E4" s="47" t="s">
        <v>150</v>
      </c>
      <c r="F4" s="48" t="s">
        <v>51</v>
      </c>
      <c r="G4" s="48"/>
      <c r="H4" s="48"/>
      <c r="I4" s="4">
        <v>1</v>
      </c>
      <c r="J4" s="4">
        <v>1</v>
      </c>
      <c r="K4" s="4">
        <v>1</v>
      </c>
      <c r="L4" s="4">
        <v>1</v>
      </c>
      <c r="M4" s="20">
        <f t="shared" si="0"/>
        <v>4</v>
      </c>
      <c r="N4" s="21">
        <f t="shared" ref="N4:N34" si="2">IF((COUNTA(I4:L4))&gt;0,(M4/16 ), "Tuščias")</f>
        <v>0.25</v>
      </c>
      <c r="O4" s="21" t="str">
        <f t="shared" si="1"/>
        <v>Patenkinamas</v>
      </c>
      <c r="P4" s="21">
        <f t="shared" ref="P4:P34" si="3">IF((COUNTA(I4:L4))&gt;0,(I4/6), "Tuščias")</f>
        <v>0.16666666666666666</v>
      </c>
      <c r="Q4" s="21">
        <f t="shared" ref="Q4:Q34" si="4">IF((COUNTA(I4:L4))&gt;0,(J4/3), "Tuščias")</f>
        <v>0.33333333333333331</v>
      </c>
      <c r="R4" s="21">
        <f t="shared" ref="R4:R34" si="5">IF((COUNTA(I4:L4))&gt;0,(K4/3), "Tuščias")</f>
        <v>0.33333333333333331</v>
      </c>
      <c r="S4" s="21">
        <f t="shared" ref="S4:S34" si="6">IF((COUNTA(I4:L4))&gt;0,(L4/4), "Tuščias")</f>
        <v>0.25</v>
      </c>
      <c r="T4" s="20">
        <f t="shared" ref="T4:T34" si="7">IF(M4&lt;=6,1,IF(M4&lt;=9,2, IF(M4&lt;=12,3, IF(M4&lt;=16, 4, "Tuščias")) ))</f>
        <v>1</v>
      </c>
    </row>
    <row r="5" spans="1:20">
      <c r="A5" s="45" t="s">
        <v>47</v>
      </c>
      <c r="B5" s="46">
        <v>415103</v>
      </c>
      <c r="C5" s="46">
        <v>3</v>
      </c>
      <c r="D5" s="47" t="s">
        <v>151</v>
      </c>
      <c r="E5" s="47" t="s">
        <v>152</v>
      </c>
      <c r="F5" s="48" t="s">
        <v>51</v>
      </c>
      <c r="G5" s="48"/>
      <c r="H5" s="48"/>
      <c r="I5" s="4">
        <v>3</v>
      </c>
      <c r="J5" s="4">
        <v>2</v>
      </c>
      <c r="K5" s="4">
        <v>3</v>
      </c>
      <c r="L5" s="4">
        <v>3</v>
      </c>
      <c r="M5" s="20">
        <f t="shared" si="0"/>
        <v>11</v>
      </c>
      <c r="N5" s="21">
        <f t="shared" si="2"/>
        <v>0.6875</v>
      </c>
      <c r="O5" s="21" t="str">
        <f t="shared" si="1"/>
        <v>Pagrindinis</v>
      </c>
      <c r="P5" s="21">
        <f t="shared" si="3"/>
        <v>0.5</v>
      </c>
      <c r="Q5" s="21">
        <f t="shared" si="4"/>
        <v>0.66666666666666663</v>
      </c>
      <c r="R5" s="21">
        <f t="shared" si="5"/>
        <v>1</v>
      </c>
      <c r="S5" s="21">
        <f t="shared" si="6"/>
        <v>0.75</v>
      </c>
      <c r="T5" s="20">
        <f t="shared" si="7"/>
        <v>3</v>
      </c>
    </row>
    <row r="6" spans="1:20">
      <c r="A6" s="45" t="s">
        <v>47</v>
      </c>
      <c r="B6" s="46">
        <v>415104</v>
      </c>
      <c r="C6" s="46">
        <v>4</v>
      </c>
      <c r="D6" s="47" t="s">
        <v>153</v>
      </c>
      <c r="E6" s="47" t="s">
        <v>154</v>
      </c>
      <c r="F6" s="48" t="s">
        <v>51</v>
      </c>
      <c r="G6" s="48"/>
      <c r="H6" s="48"/>
      <c r="I6" s="4">
        <v>3</v>
      </c>
      <c r="J6" s="4">
        <v>2</v>
      </c>
      <c r="K6" s="4">
        <v>2</v>
      </c>
      <c r="L6" s="4">
        <v>3</v>
      </c>
      <c r="M6" s="20">
        <f t="shared" si="0"/>
        <v>10</v>
      </c>
      <c r="N6" s="21">
        <f t="shared" si="2"/>
        <v>0.625</v>
      </c>
      <c r="O6" s="21" t="str">
        <f t="shared" si="1"/>
        <v>Pagrindinis</v>
      </c>
      <c r="P6" s="21">
        <f t="shared" si="3"/>
        <v>0.5</v>
      </c>
      <c r="Q6" s="21">
        <f t="shared" si="4"/>
        <v>0.66666666666666663</v>
      </c>
      <c r="R6" s="21">
        <f t="shared" si="5"/>
        <v>0.66666666666666663</v>
      </c>
      <c r="S6" s="21">
        <f t="shared" si="6"/>
        <v>0.75</v>
      </c>
      <c r="T6" s="20">
        <f t="shared" si="7"/>
        <v>3</v>
      </c>
    </row>
    <row r="7" spans="1:20">
      <c r="A7" s="45" t="s">
        <v>47</v>
      </c>
      <c r="B7" s="46">
        <v>415105</v>
      </c>
      <c r="C7" s="46">
        <v>5</v>
      </c>
      <c r="D7" s="47" t="s">
        <v>155</v>
      </c>
      <c r="E7" s="47" t="s">
        <v>156</v>
      </c>
      <c r="F7" s="48" t="s">
        <v>48</v>
      </c>
      <c r="G7" s="48"/>
      <c r="H7" s="48"/>
      <c r="I7" s="4">
        <v>1</v>
      </c>
      <c r="J7" s="4">
        <v>1</v>
      </c>
      <c r="K7" s="4">
        <v>1</v>
      </c>
      <c r="L7" s="4">
        <v>1</v>
      </c>
      <c r="M7" s="20">
        <f t="shared" si="0"/>
        <v>4</v>
      </c>
      <c r="N7" s="21">
        <f t="shared" si="2"/>
        <v>0.25</v>
      </c>
      <c r="O7" s="21" t="str">
        <f t="shared" si="1"/>
        <v>Patenkinamas</v>
      </c>
      <c r="P7" s="21">
        <f t="shared" si="3"/>
        <v>0.16666666666666666</v>
      </c>
      <c r="Q7" s="21">
        <f t="shared" si="4"/>
        <v>0.33333333333333331</v>
      </c>
      <c r="R7" s="21">
        <f t="shared" si="5"/>
        <v>0.33333333333333331</v>
      </c>
      <c r="S7" s="21">
        <f t="shared" si="6"/>
        <v>0.25</v>
      </c>
      <c r="T7" s="20">
        <f t="shared" si="7"/>
        <v>1</v>
      </c>
    </row>
    <row r="8" spans="1:20">
      <c r="A8" s="45" t="s">
        <v>47</v>
      </c>
      <c r="B8" s="46">
        <v>415106</v>
      </c>
      <c r="C8" s="46">
        <v>6</v>
      </c>
      <c r="D8" s="47" t="s">
        <v>157</v>
      </c>
      <c r="E8" s="47" t="s">
        <v>158</v>
      </c>
      <c r="F8" s="48" t="s">
        <v>51</v>
      </c>
      <c r="G8" s="48"/>
      <c r="H8" s="48" t="s">
        <v>50</v>
      </c>
      <c r="I8" s="4">
        <v>1</v>
      </c>
      <c r="J8" s="4">
        <v>1</v>
      </c>
      <c r="K8" s="4">
        <v>1</v>
      </c>
      <c r="L8" s="4">
        <v>1</v>
      </c>
      <c r="M8" s="20">
        <f t="shared" si="0"/>
        <v>4</v>
      </c>
      <c r="N8" s="21">
        <f t="shared" si="2"/>
        <v>0.25</v>
      </c>
      <c r="O8" s="21" t="str">
        <f t="shared" si="1"/>
        <v>Patenkinamas</v>
      </c>
      <c r="P8" s="21">
        <f t="shared" si="3"/>
        <v>0.16666666666666666</v>
      </c>
      <c r="Q8" s="21">
        <f t="shared" si="4"/>
        <v>0.33333333333333331</v>
      </c>
      <c r="R8" s="21">
        <f t="shared" si="5"/>
        <v>0.33333333333333331</v>
      </c>
      <c r="S8" s="21">
        <f t="shared" si="6"/>
        <v>0.25</v>
      </c>
      <c r="T8" s="20">
        <f t="shared" si="7"/>
        <v>1</v>
      </c>
    </row>
    <row r="9" spans="1:20">
      <c r="A9" s="45" t="s">
        <v>47</v>
      </c>
      <c r="B9" s="46">
        <v>415107</v>
      </c>
      <c r="C9" s="46">
        <v>7</v>
      </c>
      <c r="D9" s="47" t="s">
        <v>159</v>
      </c>
      <c r="E9" s="47" t="s">
        <v>160</v>
      </c>
      <c r="F9" s="48" t="s">
        <v>48</v>
      </c>
      <c r="G9" s="48"/>
      <c r="H9" s="48"/>
      <c r="I9" s="4">
        <v>4</v>
      </c>
      <c r="J9" s="4">
        <v>2</v>
      </c>
      <c r="K9" s="4">
        <v>2</v>
      </c>
      <c r="L9" s="4">
        <v>3</v>
      </c>
      <c r="M9" s="20">
        <f t="shared" si="0"/>
        <v>11</v>
      </c>
      <c r="N9" s="21">
        <f t="shared" si="2"/>
        <v>0.6875</v>
      </c>
      <c r="O9" s="21" t="str">
        <f t="shared" si="1"/>
        <v>Pagrindinis</v>
      </c>
      <c r="P9" s="21">
        <f t="shared" si="3"/>
        <v>0.66666666666666663</v>
      </c>
      <c r="Q9" s="21">
        <f t="shared" si="4"/>
        <v>0.66666666666666663</v>
      </c>
      <c r="R9" s="21">
        <f t="shared" si="5"/>
        <v>0.66666666666666663</v>
      </c>
      <c r="S9" s="21">
        <f t="shared" si="6"/>
        <v>0.75</v>
      </c>
      <c r="T9" s="20">
        <f t="shared" si="7"/>
        <v>3</v>
      </c>
    </row>
    <row r="10" spans="1:20">
      <c r="A10" s="45" t="s">
        <v>47</v>
      </c>
      <c r="B10" s="46">
        <v>415108</v>
      </c>
      <c r="C10" s="46">
        <v>8</v>
      </c>
      <c r="D10" s="47" t="s">
        <v>161</v>
      </c>
      <c r="E10" s="47" t="s">
        <v>162</v>
      </c>
      <c r="F10" s="48" t="s">
        <v>51</v>
      </c>
      <c r="G10" s="48"/>
      <c r="H10" s="48"/>
      <c r="I10" s="4">
        <v>3</v>
      </c>
      <c r="J10" s="4">
        <v>2</v>
      </c>
      <c r="K10" s="4">
        <v>2</v>
      </c>
      <c r="L10" s="4">
        <v>3</v>
      </c>
      <c r="M10" s="20">
        <f t="shared" si="0"/>
        <v>10</v>
      </c>
      <c r="N10" s="21">
        <f t="shared" si="2"/>
        <v>0.625</v>
      </c>
      <c r="O10" s="21" t="str">
        <f t="shared" si="1"/>
        <v>Pagrindinis</v>
      </c>
      <c r="P10" s="21">
        <f t="shared" si="3"/>
        <v>0.5</v>
      </c>
      <c r="Q10" s="21">
        <f t="shared" si="4"/>
        <v>0.66666666666666663</v>
      </c>
      <c r="R10" s="21">
        <f t="shared" si="5"/>
        <v>0.66666666666666663</v>
      </c>
      <c r="S10" s="21">
        <f t="shared" si="6"/>
        <v>0.75</v>
      </c>
      <c r="T10" s="20">
        <f t="shared" si="7"/>
        <v>3</v>
      </c>
    </row>
    <row r="11" spans="1:20">
      <c r="A11" s="45" t="s">
        <v>47</v>
      </c>
      <c r="B11" s="46">
        <v>415109</v>
      </c>
      <c r="C11" s="46">
        <v>9</v>
      </c>
      <c r="D11" s="47" t="s">
        <v>133</v>
      </c>
      <c r="E11" s="47" t="s">
        <v>163</v>
      </c>
      <c r="F11" s="48" t="s">
        <v>48</v>
      </c>
      <c r="G11" s="48"/>
      <c r="H11" s="48"/>
      <c r="I11" s="4">
        <v>2</v>
      </c>
      <c r="J11" s="4">
        <v>2</v>
      </c>
      <c r="K11" s="4">
        <v>2</v>
      </c>
      <c r="L11" s="4">
        <v>2</v>
      </c>
      <c r="M11" s="20">
        <f t="shared" si="0"/>
        <v>8</v>
      </c>
      <c r="N11" s="21">
        <f t="shared" si="2"/>
        <v>0.5</v>
      </c>
      <c r="O11" s="21" t="str">
        <f t="shared" si="1"/>
        <v>Pagrindinis</v>
      </c>
      <c r="P11" s="21">
        <f t="shared" si="3"/>
        <v>0.33333333333333331</v>
      </c>
      <c r="Q11" s="21">
        <f t="shared" si="4"/>
        <v>0.66666666666666663</v>
      </c>
      <c r="R11" s="21">
        <f t="shared" si="5"/>
        <v>0.66666666666666663</v>
      </c>
      <c r="S11" s="21">
        <f t="shared" si="6"/>
        <v>0.5</v>
      </c>
      <c r="T11" s="20">
        <f t="shared" si="7"/>
        <v>2</v>
      </c>
    </row>
    <row r="12" spans="1:20">
      <c r="A12" s="45" t="s">
        <v>47</v>
      </c>
      <c r="B12" s="46">
        <v>415110</v>
      </c>
      <c r="C12" s="46">
        <v>10</v>
      </c>
      <c r="D12" s="47" t="s">
        <v>52</v>
      </c>
      <c r="E12" s="47" t="s">
        <v>164</v>
      </c>
      <c r="F12" s="48" t="s">
        <v>48</v>
      </c>
      <c r="G12" s="48"/>
      <c r="H12" s="48"/>
      <c r="I12" s="4">
        <v>3</v>
      </c>
      <c r="J12" s="4">
        <v>2</v>
      </c>
      <c r="K12" s="4">
        <v>2</v>
      </c>
      <c r="L12" s="4">
        <v>2</v>
      </c>
      <c r="M12" s="20">
        <f t="shared" si="0"/>
        <v>9</v>
      </c>
      <c r="N12" s="21">
        <f t="shared" si="2"/>
        <v>0.5625</v>
      </c>
      <c r="O12" s="21" t="str">
        <f t="shared" si="1"/>
        <v>Pagrindinis</v>
      </c>
      <c r="P12" s="21">
        <f t="shared" si="3"/>
        <v>0.5</v>
      </c>
      <c r="Q12" s="21">
        <f t="shared" si="4"/>
        <v>0.66666666666666663</v>
      </c>
      <c r="R12" s="21">
        <f t="shared" si="5"/>
        <v>0.66666666666666663</v>
      </c>
      <c r="S12" s="21">
        <f t="shared" si="6"/>
        <v>0.5</v>
      </c>
      <c r="T12" s="20">
        <f t="shared" si="7"/>
        <v>2</v>
      </c>
    </row>
    <row r="13" spans="1:20">
      <c r="A13" s="45" t="s">
        <v>47</v>
      </c>
      <c r="B13" s="46">
        <v>415111</v>
      </c>
      <c r="C13" s="46">
        <v>11</v>
      </c>
      <c r="D13" s="47" t="s">
        <v>159</v>
      </c>
      <c r="E13" s="47" t="s">
        <v>165</v>
      </c>
      <c r="F13" s="48" t="s">
        <v>48</v>
      </c>
      <c r="G13" s="48"/>
      <c r="H13" s="48"/>
      <c r="I13" s="4">
        <v>4</v>
      </c>
      <c r="J13" s="4">
        <v>3</v>
      </c>
      <c r="K13" s="4">
        <v>3</v>
      </c>
      <c r="L13" s="4">
        <v>4</v>
      </c>
      <c r="M13" s="20">
        <f t="shared" si="0"/>
        <v>14</v>
      </c>
      <c r="N13" s="21">
        <f t="shared" si="2"/>
        <v>0.875</v>
      </c>
      <c r="O13" s="21" t="str">
        <f t="shared" si="1"/>
        <v>Aukštesnysis</v>
      </c>
      <c r="P13" s="21">
        <f t="shared" si="3"/>
        <v>0.66666666666666663</v>
      </c>
      <c r="Q13" s="21">
        <f t="shared" si="4"/>
        <v>1</v>
      </c>
      <c r="R13" s="21">
        <f t="shared" si="5"/>
        <v>1</v>
      </c>
      <c r="S13" s="21">
        <f t="shared" si="6"/>
        <v>1</v>
      </c>
      <c r="T13" s="20">
        <f t="shared" si="7"/>
        <v>4</v>
      </c>
    </row>
    <row r="14" spans="1:20">
      <c r="A14" s="45" t="s">
        <v>47</v>
      </c>
      <c r="B14" s="46">
        <v>415112</v>
      </c>
      <c r="C14" s="46">
        <v>12</v>
      </c>
      <c r="D14" s="47" t="s">
        <v>166</v>
      </c>
      <c r="E14" s="47" t="s">
        <v>167</v>
      </c>
      <c r="F14" s="48" t="s">
        <v>51</v>
      </c>
      <c r="G14" s="48"/>
      <c r="H14" s="48"/>
      <c r="I14" s="4">
        <v>5</v>
      </c>
      <c r="J14" s="4">
        <v>3</v>
      </c>
      <c r="K14" s="4">
        <v>3</v>
      </c>
      <c r="L14" s="4">
        <v>4</v>
      </c>
      <c r="M14" s="20">
        <f t="shared" si="0"/>
        <v>15</v>
      </c>
      <c r="N14" s="21">
        <f t="shared" si="2"/>
        <v>0.9375</v>
      </c>
      <c r="O14" s="21" t="str">
        <f t="shared" si="1"/>
        <v>Aukštesnysis</v>
      </c>
      <c r="P14" s="21">
        <f t="shared" si="3"/>
        <v>0.83333333333333337</v>
      </c>
      <c r="Q14" s="21">
        <f t="shared" si="4"/>
        <v>1</v>
      </c>
      <c r="R14" s="21">
        <f t="shared" si="5"/>
        <v>1</v>
      </c>
      <c r="S14" s="21">
        <f t="shared" si="6"/>
        <v>1</v>
      </c>
      <c r="T14" s="20">
        <f t="shared" si="7"/>
        <v>4</v>
      </c>
    </row>
    <row r="15" spans="1:20">
      <c r="A15" s="45" t="s">
        <v>47</v>
      </c>
      <c r="B15" s="46">
        <v>415113</v>
      </c>
      <c r="C15" s="46">
        <v>13</v>
      </c>
      <c r="D15" s="47" t="s">
        <v>168</v>
      </c>
      <c r="E15" s="47" t="s">
        <v>169</v>
      </c>
      <c r="F15" s="48" t="s">
        <v>48</v>
      </c>
      <c r="G15" s="48"/>
      <c r="H15" s="48"/>
      <c r="I15" s="4">
        <v>3</v>
      </c>
      <c r="J15" s="4">
        <v>2</v>
      </c>
      <c r="K15" s="4">
        <v>3</v>
      </c>
      <c r="L15" s="4">
        <v>3</v>
      </c>
      <c r="M15" s="20">
        <f t="shared" si="0"/>
        <v>11</v>
      </c>
      <c r="N15" s="21">
        <f t="shared" si="2"/>
        <v>0.6875</v>
      </c>
      <c r="O15" s="21" t="str">
        <f t="shared" si="1"/>
        <v>Pagrindinis</v>
      </c>
      <c r="P15" s="21">
        <f t="shared" si="3"/>
        <v>0.5</v>
      </c>
      <c r="Q15" s="21">
        <f t="shared" si="4"/>
        <v>0.66666666666666663</v>
      </c>
      <c r="R15" s="21">
        <f t="shared" si="5"/>
        <v>1</v>
      </c>
      <c r="S15" s="21">
        <f t="shared" si="6"/>
        <v>0.75</v>
      </c>
      <c r="T15" s="20">
        <f t="shared" si="7"/>
        <v>3</v>
      </c>
    </row>
    <row r="16" spans="1:20">
      <c r="A16" s="45" t="s">
        <v>47</v>
      </c>
      <c r="B16" s="46">
        <v>415114</v>
      </c>
      <c r="C16" s="46">
        <v>14</v>
      </c>
      <c r="D16" s="47" t="s">
        <v>170</v>
      </c>
      <c r="E16" s="47" t="s">
        <v>171</v>
      </c>
      <c r="F16" s="48" t="s">
        <v>48</v>
      </c>
      <c r="G16" s="48"/>
      <c r="H16" s="48"/>
      <c r="I16" s="4">
        <v>2</v>
      </c>
      <c r="J16" s="4">
        <v>1</v>
      </c>
      <c r="K16" s="4">
        <v>1</v>
      </c>
      <c r="L16" s="4">
        <v>1</v>
      </c>
      <c r="M16" s="20">
        <f t="shared" si="0"/>
        <v>5</v>
      </c>
      <c r="N16" s="21">
        <f t="shared" si="2"/>
        <v>0.3125</v>
      </c>
      <c r="O16" s="21" t="str">
        <f t="shared" si="1"/>
        <v>Patenkinamas</v>
      </c>
      <c r="P16" s="21">
        <f t="shared" si="3"/>
        <v>0.33333333333333331</v>
      </c>
      <c r="Q16" s="21">
        <f t="shared" si="4"/>
        <v>0.33333333333333331</v>
      </c>
      <c r="R16" s="21">
        <f t="shared" si="5"/>
        <v>0.33333333333333331</v>
      </c>
      <c r="S16" s="21">
        <f t="shared" si="6"/>
        <v>0.25</v>
      </c>
      <c r="T16" s="20">
        <f t="shared" si="7"/>
        <v>1</v>
      </c>
    </row>
    <row r="17" spans="1:20">
      <c r="A17" s="45" t="s">
        <v>47</v>
      </c>
      <c r="B17" s="46">
        <v>415115</v>
      </c>
      <c r="C17" s="46">
        <v>15</v>
      </c>
      <c r="D17" s="47" t="s">
        <v>172</v>
      </c>
      <c r="E17" s="47" t="s">
        <v>173</v>
      </c>
      <c r="F17" s="48" t="s">
        <v>51</v>
      </c>
      <c r="G17" s="48"/>
      <c r="H17" s="48"/>
      <c r="I17" s="4">
        <v>3</v>
      </c>
      <c r="J17" s="4">
        <v>2</v>
      </c>
      <c r="K17" s="4">
        <v>2</v>
      </c>
      <c r="L17" s="4">
        <v>2</v>
      </c>
      <c r="M17" s="20">
        <f t="shared" si="0"/>
        <v>9</v>
      </c>
      <c r="N17" s="21">
        <f t="shared" si="2"/>
        <v>0.5625</v>
      </c>
      <c r="O17" s="21" t="str">
        <f t="shared" si="1"/>
        <v>Pagrindinis</v>
      </c>
      <c r="P17" s="21">
        <f t="shared" si="3"/>
        <v>0.5</v>
      </c>
      <c r="Q17" s="21">
        <f t="shared" si="4"/>
        <v>0.66666666666666663</v>
      </c>
      <c r="R17" s="21">
        <f t="shared" si="5"/>
        <v>0.66666666666666663</v>
      </c>
      <c r="S17" s="21">
        <f t="shared" si="6"/>
        <v>0.5</v>
      </c>
      <c r="T17" s="20">
        <f t="shared" si="7"/>
        <v>2</v>
      </c>
    </row>
    <row r="18" spans="1:20">
      <c r="A18" s="45" t="s">
        <v>47</v>
      </c>
      <c r="B18" s="46">
        <v>415116</v>
      </c>
      <c r="C18" s="46">
        <v>16</v>
      </c>
      <c r="D18" s="47" t="s">
        <v>172</v>
      </c>
      <c r="E18" s="47" t="s">
        <v>174</v>
      </c>
      <c r="F18" s="48" t="s">
        <v>51</v>
      </c>
      <c r="G18" s="48"/>
      <c r="H18" s="48"/>
      <c r="I18" s="4">
        <v>1</v>
      </c>
      <c r="J18" s="4">
        <v>2</v>
      </c>
      <c r="K18" s="4">
        <v>1</v>
      </c>
      <c r="L18" s="4">
        <v>2</v>
      </c>
      <c r="M18" s="20">
        <f t="shared" si="0"/>
        <v>6</v>
      </c>
      <c r="N18" s="21">
        <f t="shared" si="2"/>
        <v>0.375</v>
      </c>
      <c r="O18" s="21" t="str">
        <f t="shared" si="1"/>
        <v>Patenkinamas</v>
      </c>
      <c r="P18" s="21">
        <f t="shared" si="3"/>
        <v>0.16666666666666666</v>
      </c>
      <c r="Q18" s="21">
        <f t="shared" si="4"/>
        <v>0.66666666666666663</v>
      </c>
      <c r="R18" s="21">
        <f t="shared" si="5"/>
        <v>0.33333333333333331</v>
      </c>
      <c r="S18" s="21">
        <f t="shared" si="6"/>
        <v>0.5</v>
      </c>
      <c r="T18" s="20">
        <f t="shared" si="7"/>
        <v>1</v>
      </c>
    </row>
    <row r="19" spans="1:20">
      <c r="A19" s="45" t="s">
        <v>47</v>
      </c>
      <c r="B19" s="46">
        <v>415117</v>
      </c>
      <c r="C19" s="46">
        <v>17</v>
      </c>
      <c r="D19" s="47" t="s">
        <v>172</v>
      </c>
      <c r="E19" s="47" t="s">
        <v>175</v>
      </c>
      <c r="F19" s="48" t="s">
        <v>51</v>
      </c>
      <c r="G19" s="48"/>
      <c r="H19" s="48"/>
      <c r="I19" s="4">
        <v>4</v>
      </c>
      <c r="J19" s="4">
        <v>2</v>
      </c>
      <c r="K19" s="4">
        <v>2</v>
      </c>
      <c r="L19" s="4">
        <v>4</v>
      </c>
      <c r="M19" s="20">
        <f t="shared" si="0"/>
        <v>12</v>
      </c>
      <c r="N19" s="21">
        <f t="shared" si="2"/>
        <v>0.75</v>
      </c>
      <c r="O19" s="21" t="str">
        <f t="shared" si="1"/>
        <v>Pagrindinis</v>
      </c>
      <c r="P19" s="21">
        <f t="shared" si="3"/>
        <v>0.66666666666666663</v>
      </c>
      <c r="Q19" s="21">
        <f t="shared" si="4"/>
        <v>0.66666666666666663</v>
      </c>
      <c r="R19" s="21">
        <f t="shared" si="5"/>
        <v>0.66666666666666663</v>
      </c>
      <c r="S19" s="21">
        <f t="shared" si="6"/>
        <v>1</v>
      </c>
      <c r="T19" s="20">
        <f t="shared" si="7"/>
        <v>3</v>
      </c>
    </row>
    <row r="20" spans="1:20">
      <c r="A20" s="45" t="s">
        <v>53</v>
      </c>
      <c r="B20" s="46">
        <v>415201</v>
      </c>
      <c r="C20" s="46">
        <v>1</v>
      </c>
      <c r="D20" s="47" t="s">
        <v>176</v>
      </c>
      <c r="E20" s="47" t="s">
        <v>177</v>
      </c>
      <c r="F20" s="48" t="s">
        <v>48</v>
      </c>
      <c r="G20" s="48"/>
      <c r="H20" s="48"/>
      <c r="I20" s="4">
        <v>3</v>
      </c>
      <c r="J20" s="4">
        <v>2</v>
      </c>
      <c r="K20" s="4">
        <v>2</v>
      </c>
      <c r="L20" s="4">
        <v>1</v>
      </c>
      <c r="M20" s="20">
        <f t="shared" si="0"/>
        <v>8</v>
      </c>
      <c r="N20" s="21">
        <f t="shared" si="2"/>
        <v>0.5</v>
      </c>
      <c r="O20" s="21" t="str">
        <f t="shared" si="1"/>
        <v>Pagrindinis</v>
      </c>
      <c r="P20" s="21">
        <f t="shared" si="3"/>
        <v>0.5</v>
      </c>
      <c r="Q20" s="21">
        <f t="shared" si="4"/>
        <v>0.66666666666666663</v>
      </c>
      <c r="R20" s="21">
        <f t="shared" si="5"/>
        <v>0.66666666666666663</v>
      </c>
      <c r="S20" s="21">
        <f t="shared" si="6"/>
        <v>0.25</v>
      </c>
      <c r="T20" s="20">
        <f t="shared" si="7"/>
        <v>2</v>
      </c>
    </row>
    <row r="21" spans="1:20">
      <c r="A21" s="45" t="s">
        <v>53</v>
      </c>
      <c r="B21" s="46">
        <v>415202</v>
      </c>
      <c r="C21" s="46">
        <v>2</v>
      </c>
      <c r="D21" s="47" t="s">
        <v>131</v>
      </c>
      <c r="E21" s="47" t="s">
        <v>178</v>
      </c>
      <c r="F21" s="48" t="s">
        <v>51</v>
      </c>
      <c r="G21" s="48"/>
      <c r="H21" s="48"/>
      <c r="I21" s="4">
        <v>4</v>
      </c>
      <c r="J21" s="4">
        <v>2</v>
      </c>
      <c r="K21" s="4">
        <v>2</v>
      </c>
      <c r="L21" s="4">
        <v>4</v>
      </c>
      <c r="M21" s="20">
        <f t="shared" si="0"/>
        <v>12</v>
      </c>
      <c r="N21" s="21">
        <f t="shared" si="2"/>
        <v>0.75</v>
      </c>
      <c r="O21" s="21" t="str">
        <f t="shared" si="1"/>
        <v>Pagrindinis</v>
      </c>
      <c r="P21" s="21">
        <f t="shared" si="3"/>
        <v>0.66666666666666663</v>
      </c>
      <c r="Q21" s="21">
        <f t="shared" si="4"/>
        <v>0.66666666666666663</v>
      </c>
      <c r="R21" s="21">
        <f t="shared" si="5"/>
        <v>0.66666666666666663</v>
      </c>
      <c r="S21" s="21">
        <f t="shared" si="6"/>
        <v>1</v>
      </c>
      <c r="T21" s="20">
        <f t="shared" si="7"/>
        <v>3</v>
      </c>
    </row>
    <row r="22" spans="1:20">
      <c r="A22" s="45" t="s">
        <v>53</v>
      </c>
      <c r="B22" s="46">
        <v>415203</v>
      </c>
      <c r="C22" s="46">
        <v>3</v>
      </c>
      <c r="D22" s="47" t="s">
        <v>132</v>
      </c>
      <c r="E22" s="47" t="s">
        <v>179</v>
      </c>
      <c r="F22" s="48" t="s">
        <v>51</v>
      </c>
      <c r="G22" s="48"/>
      <c r="H22" s="48"/>
      <c r="I22" s="4">
        <v>1</v>
      </c>
      <c r="J22" s="4">
        <v>1</v>
      </c>
      <c r="K22" s="4">
        <v>1</v>
      </c>
      <c r="L22" s="4">
        <v>1</v>
      </c>
      <c r="M22" s="20">
        <f t="shared" si="0"/>
        <v>4</v>
      </c>
      <c r="N22" s="21">
        <f t="shared" si="2"/>
        <v>0.25</v>
      </c>
      <c r="O22" s="21" t="str">
        <f t="shared" si="1"/>
        <v>Patenkinamas</v>
      </c>
      <c r="P22" s="21">
        <f t="shared" si="3"/>
        <v>0.16666666666666666</v>
      </c>
      <c r="Q22" s="21">
        <f t="shared" si="4"/>
        <v>0.33333333333333331</v>
      </c>
      <c r="R22" s="21">
        <f t="shared" si="5"/>
        <v>0.33333333333333331</v>
      </c>
      <c r="S22" s="21">
        <f t="shared" si="6"/>
        <v>0.25</v>
      </c>
      <c r="T22" s="20">
        <f t="shared" si="7"/>
        <v>1</v>
      </c>
    </row>
    <row r="23" spans="1:20">
      <c r="A23" s="45" t="s">
        <v>53</v>
      </c>
      <c r="B23" s="46">
        <v>415204</v>
      </c>
      <c r="C23" s="46">
        <v>4</v>
      </c>
      <c r="D23" s="47" t="s">
        <v>180</v>
      </c>
      <c r="E23" s="47" t="s">
        <v>181</v>
      </c>
      <c r="F23" s="48" t="s">
        <v>51</v>
      </c>
      <c r="G23" s="48"/>
      <c r="H23" s="48"/>
      <c r="I23" s="4">
        <v>5</v>
      </c>
      <c r="J23" s="4">
        <v>3</v>
      </c>
      <c r="K23" s="4">
        <v>3</v>
      </c>
      <c r="L23" s="4">
        <v>4</v>
      </c>
      <c r="M23" s="20">
        <f t="shared" si="0"/>
        <v>15</v>
      </c>
      <c r="N23" s="21">
        <f t="shared" si="2"/>
        <v>0.9375</v>
      </c>
      <c r="O23" s="21" t="str">
        <f t="shared" si="1"/>
        <v>Aukštesnysis</v>
      </c>
      <c r="P23" s="21">
        <f t="shared" si="3"/>
        <v>0.83333333333333337</v>
      </c>
      <c r="Q23" s="21">
        <f t="shared" si="4"/>
        <v>1</v>
      </c>
      <c r="R23" s="21">
        <f t="shared" si="5"/>
        <v>1</v>
      </c>
      <c r="S23" s="21">
        <f t="shared" si="6"/>
        <v>1</v>
      </c>
      <c r="T23" s="20">
        <f t="shared" si="7"/>
        <v>4</v>
      </c>
    </row>
    <row r="24" spans="1:20">
      <c r="A24" s="45" t="s">
        <v>53</v>
      </c>
      <c r="B24" s="46">
        <v>415205</v>
      </c>
      <c r="C24" s="46">
        <v>5</v>
      </c>
      <c r="D24" s="47" t="s">
        <v>182</v>
      </c>
      <c r="E24" s="47" t="s">
        <v>183</v>
      </c>
      <c r="F24" s="48" t="s">
        <v>48</v>
      </c>
      <c r="G24" s="48"/>
      <c r="H24" s="48"/>
      <c r="I24" s="4">
        <v>2</v>
      </c>
      <c r="J24" s="4">
        <v>2</v>
      </c>
      <c r="K24" s="4">
        <v>2</v>
      </c>
      <c r="L24" s="4">
        <v>1</v>
      </c>
      <c r="M24" s="20">
        <f t="shared" si="0"/>
        <v>7</v>
      </c>
      <c r="N24" s="21">
        <f t="shared" si="2"/>
        <v>0.4375</v>
      </c>
      <c r="O24" s="21" t="str">
        <f t="shared" si="1"/>
        <v>Patenkinamas</v>
      </c>
      <c r="P24" s="21">
        <f t="shared" si="3"/>
        <v>0.33333333333333331</v>
      </c>
      <c r="Q24" s="21">
        <f t="shared" si="4"/>
        <v>0.66666666666666663</v>
      </c>
      <c r="R24" s="21">
        <f t="shared" si="5"/>
        <v>0.66666666666666663</v>
      </c>
      <c r="S24" s="21">
        <f t="shared" si="6"/>
        <v>0.25</v>
      </c>
      <c r="T24" s="20">
        <f t="shared" si="7"/>
        <v>2</v>
      </c>
    </row>
    <row r="25" spans="1:20">
      <c r="A25" s="45" t="s">
        <v>53</v>
      </c>
      <c r="B25" s="46">
        <v>415206</v>
      </c>
      <c r="C25" s="46">
        <v>6</v>
      </c>
      <c r="D25" s="47" t="s">
        <v>49</v>
      </c>
      <c r="E25" s="47" t="s">
        <v>184</v>
      </c>
      <c r="F25" s="48" t="s">
        <v>48</v>
      </c>
      <c r="G25" s="48"/>
      <c r="H25" s="48"/>
      <c r="I25" s="4">
        <v>3</v>
      </c>
      <c r="J25" s="4">
        <v>2</v>
      </c>
      <c r="K25" s="4">
        <v>2</v>
      </c>
      <c r="L25" s="4">
        <v>3</v>
      </c>
      <c r="M25" s="20">
        <f t="shared" si="0"/>
        <v>10</v>
      </c>
      <c r="N25" s="21">
        <f t="shared" si="2"/>
        <v>0.625</v>
      </c>
      <c r="O25" s="21" t="str">
        <f t="shared" si="1"/>
        <v>Pagrindinis</v>
      </c>
      <c r="P25" s="21">
        <f t="shared" si="3"/>
        <v>0.5</v>
      </c>
      <c r="Q25" s="21">
        <f t="shared" si="4"/>
        <v>0.66666666666666663</v>
      </c>
      <c r="R25" s="21">
        <f t="shared" si="5"/>
        <v>0.66666666666666663</v>
      </c>
      <c r="S25" s="21">
        <f t="shared" si="6"/>
        <v>0.75</v>
      </c>
      <c r="T25" s="20">
        <f t="shared" si="7"/>
        <v>3</v>
      </c>
    </row>
    <row r="26" spans="1:20">
      <c r="A26" s="45" t="s">
        <v>53</v>
      </c>
      <c r="B26" s="46">
        <v>415207</v>
      </c>
      <c r="C26" s="46">
        <v>7</v>
      </c>
      <c r="D26" s="47" t="s">
        <v>134</v>
      </c>
      <c r="E26" s="47" t="s">
        <v>184</v>
      </c>
      <c r="F26" s="48" t="s">
        <v>48</v>
      </c>
      <c r="G26" s="48"/>
      <c r="H26" s="48"/>
      <c r="I26" s="4">
        <v>4</v>
      </c>
      <c r="J26" s="4">
        <v>2</v>
      </c>
      <c r="K26" s="4">
        <v>2</v>
      </c>
      <c r="L26" s="4">
        <v>3</v>
      </c>
      <c r="M26" s="20">
        <f t="shared" si="0"/>
        <v>11</v>
      </c>
      <c r="N26" s="21">
        <f t="shared" si="2"/>
        <v>0.6875</v>
      </c>
      <c r="O26" s="21" t="str">
        <f t="shared" si="1"/>
        <v>Pagrindinis</v>
      </c>
      <c r="P26" s="21">
        <f t="shared" si="3"/>
        <v>0.66666666666666663</v>
      </c>
      <c r="Q26" s="21">
        <f t="shared" si="4"/>
        <v>0.66666666666666663</v>
      </c>
      <c r="R26" s="21">
        <f t="shared" si="5"/>
        <v>0.66666666666666663</v>
      </c>
      <c r="S26" s="21">
        <f t="shared" si="6"/>
        <v>0.75</v>
      </c>
      <c r="T26" s="20">
        <f t="shared" si="7"/>
        <v>3</v>
      </c>
    </row>
    <row r="27" spans="1:20">
      <c r="A27" s="45" t="s">
        <v>53</v>
      </c>
      <c r="B27" s="46">
        <v>415208</v>
      </c>
      <c r="C27" s="46">
        <v>8</v>
      </c>
      <c r="D27" s="47" t="s">
        <v>185</v>
      </c>
      <c r="E27" s="47" t="s">
        <v>186</v>
      </c>
      <c r="F27" s="48" t="s">
        <v>51</v>
      </c>
      <c r="G27" s="48"/>
      <c r="H27" s="48"/>
      <c r="I27" s="4">
        <v>4</v>
      </c>
      <c r="J27" s="4">
        <v>2</v>
      </c>
      <c r="K27" s="4">
        <v>3</v>
      </c>
      <c r="L27" s="4">
        <v>4</v>
      </c>
      <c r="M27" s="20">
        <f t="shared" si="0"/>
        <v>13</v>
      </c>
      <c r="N27" s="21">
        <f t="shared" si="2"/>
        <v>0.8125</v>
      </c>
      <c r="O27" s="21" t="str">
        <f t="shared" si="1"/>
        <v>Aukštesnysis</v>
      </c>
      <c r="P27" s="21">
        <f t="shared" si="3"/>
        <v>0.66666666666666663</v>
      </c>
      <c r="Q27" s="21">
        <f t="shared" si="4"/>
        <v>0.66666666666666663</v>
      </c>
      <c r="R27" s="21">
        <f t="shared" si="5"/>
        <v>1</v>
      </c>
      <c r="S27" s="21">
        <f t="shared" si="6"/>
        <v>1</v>
      </c>
      <c r="T27" s="20">
        <f t="shared" si="7"/>
        <v>4</v>
      </c>
    </row>
    <row r="28" spans="1:20">
      <c r="A28" s="45" t="s">
        <v>53</v>
      </c>
      <c r="B28" s="46">
        <v>415209</v>
      </c>
      <c r="C28" s="46">
        <v>9</v>
      </c>
      <c r="D28" s="47" t="s">
        <v>187</v>
      </c>
      <c r="E28" s="47" t="s">
        <v>188</v>
      </c>
      <c r="F28" s="48" t="s">
        <v>51</v>
      </c>
      <c r="G28" s="48"/>
      <c r="H28" s="48"/>
      <c r="I28" s="4">
        <v>4</v>
      </c>
      <c r="J28" s="4">
        <v>2</v>
      </c>
      <c r="K28" s="4">
        <v>2</v>
      </c>
      <c r="L28" s="4">
        <v>1</v>
      </c>
      <c r="M28" s="20">
        <f t="shared" si="0"/>
        <v>9</v>
      </c>
      <c r="N28" s="21">
        <f t="shared" si="2"/>
        <v>0.5625</v>
      </c>
      <c r="O28" s="21" t="str">
        <f t="shared" si="1"/>
        <v>Pagrindinis</v>
      </c>
      <c r="P28" s="21">
        <f t="shared" si="3"/>
        <v>0.66666666666666663</v>
      </c>
      <c r="Q28" s="21">
        <f t="shared" si="4"/>
        <v>0.66666666666666663</v>
      </c>
      <c r="R28" s="21">
        <f t="shared" si="5"/>
        <v>0.66666666666666663</v>
      </c>
      <c r="S28" s="21">
        <f t="shared" si="6"/>
        <v>0.25</v>
      </c>
      <c r="T28" s="20">
        <f t="shared" si="7"/>
        <v>2</v>
      </c>
    </row>
    <row r="29" spans="1:20">
      <c r="A29" s="45" t="s">
        <v>53</v>
      </c>
      <c r="B29" s="46">
        <v>415210</v>
      </c>
      <c r="C29" s="46">
        <v>10</v>
      </c>
      <c r="D29" s="47" t="s">
        <v>189</v>
      </c>
      <c r="E29" s="47" t="s">
        <v>190</v>
      </c>
      <c r="F29" s="48" t="s">
        <v>48</v>
      </c>
      <c r="G29" s="48"/>
      <c r="H29" s="48"/>
      <c r="I29" s="4">
        <v>5</v>
      </c>
      <c r="J29" s="4">
        <v>2</v>
      </c>
      <c r="K29" s="4">
        <v>2</v>
      </c>
      <c r="L29" s="4">
        <v>3</v>
      </c>
      <c r="M29" s="20">
        <f t="shared" si="0"/>
        <v>12</v>
      </c>
      <c r="N29" s="21">
        <f t="shared" si="2"/>
        <v>0.75</v>
      </c>
      <c r="O29" s="21" t="str">
        <f t="shared" si="1"/>
        <v>Pagrindinis</v>
      </c>
      <c r="P29" s="21">
        <f t="shared" si="3"/>
        <v>0.83333333333333337</v>
      </c>
      <c r="Q29" s="21">
        <f t="shared" si="4"/>
        <v>0.66666666666666663</v>
      </c>
      <c r="R29" s="21">
        <f t="shared" si="5"/>
        <v>0.66666666666666663</v>
      </c>
      <c r="S29" s="21">
        <f t="shared" si="6"/>
        <v>0.75</v>
      </c>
      <c r="T29" s="20">
        <f t="shared" si="7"/>
        <v>3</v>
      </c>
    </row>
    <row r="30" spans="1:20">
      <c r="A30" s="45" t="s">
        <v>53</v>
      </c>
      <c r="B30" s="46">
        <v>415211</v>
      </c>
      <c r="C30" s="46">
        <v>11</v>
      </c>
      <c r="D30" s="47" t="s">
        <v>191</v>
      </c>
      <c r="E30" s="47" t="s">
        <v>192</v>
      </c>
      <c r="F30" s="48" t="s">
        <v>51</v>
      </c>
      <c r="G30" s="48"/>
      <c r="H30" s="48"/>
      <c r="I30" s="4">
        <v>5</v>
      </c>
      <c r="J30" s="4">
        <v>3</v>
      </c>
      <c r="K30" s="4">
        <v>3</v>
      </c>
      <c r="L30" s="4">
        <v>4</v>
      </c>
      <c r="M30" s="20">
        <f t="shared" si="0"/>
        <v>15</v>
      </c>
      <c r="N30" s="21">
        <f t="shared" si="2"/>
        <v>0.9375</v>
      </c>
      <c r="O30" s="21" t="str">
        <f t="shared" si="1"/>
        <v>Aukštesnysis</v>
      </c>
      <c r="P30" s="21">
        <f t="shared" si="3"/>
        <v>0.83333333333333337</v>
      </c>
      <c r="Q30" s="21">
        <f t="shared" si="4"/>
        <v>1</v>
      </c>
      <c r="R30" s="21">
        <f t="shared" si="5"/>
        <v>1</v>
      </c>
      <c r="S30" s="21">
        <f t="shared" si="6"/>
        <v>1</v>
      </c>
      <c r="T30" s="20">
        <f t="shared" si="7"/>
        <v>4</v>
      </c>
    </row>
    <row r="31" spans="1:20">
      <c r="A31" s="45" t="s">
        <v>53</v>
      </c>
      <c r="B31" s="46">
        <v>415212</v>
      </c>
      <c r="C31" s="46">
        <v>12</v>
      </c>
      <c r="D31" s="47" t="s">
        <v>193</v>
      </c>
      <c r="E31" s="47" t="s">
        <v>194</v>
      </c>
      <c r="F31" s="48" t="s">
        <v>51</v>
      </c>
      <c r="G31" s="48"/>
      <c r="H31" s="48"/>
      <c r="I31" s="4">
        <v>3</v>
      </c>
      <c r="J31" s="4">
        <v>2</v>
      </c>
      <c r="K31" s="4">
        <v>2</v>
      </c>
      <c r="L31" s="4">
        <v>1</v>
      </c>
      <c r="M31" s="20">
        <f t="shared" si="0"/>
        <v>8</v>
      </c>
      <c r="N31" s="21">
        <f t="shared" si="2"/>
        <v>0.5</v>
      </c>
      <c r="O31" s="21" t="str">
        <f t="shared" si="1"/>
        <v>Pagrindinis</v>
      </c>
      <c r="P31" s="21">
        <f t="shared" si="3"/>
        <v>0.5</v>
      </c>
      <c r="Q31" s="21">
        <f t="shared" si="4"/>
        <v>0.66666666666666663</v>
      </c>
      <c r="R31" s="21">
        <f t="shared" si="5"/>
        <v>0.66666666666666663</v>
      </c>
      <c r="S31" s="21">
        <f t="shared" si="6"/>
        <v>0.25</v>
      </c>
      <c r="T31" s="20">
        <f t="shared" si="7"/>
        <v>2</v>
      </c>
    </row>
    <row r="32" spans="1:20">
      <c r="A32" s="45" t="s">
        <v>53</v>
      </c>
      <c r="B32" s="46">
        <v>415213</v>
      </c>
      <c r="C32" s="46">
        <v>13</v>
      </c>
      <c r="D32" s="47" t="s">
        <v>195</v>
      </c>
      <c r="E32" s="47" t="s">
        <v>196</v>
      </c>
      <c r="F32" s="48" t="s">
        <v>48</v>
      </c>
      <c r="G32" s="48"/>
      <c r="H32" s="48"/>
      <c r="I32" s="4">
        <v>1</v>
      </c>
      <c r="J32" s="4">
        <v>2</v>
      </c>
      <c r="K32" s="4">
        <v>1</v>
      </c>
      <c r="L32" s="4">
        <v>1</v>
      </c>
      <c r="M32" s="20">
        <f t="shared" si="0"/>
        <v>5</v>
      </c>
      <c r="N32" s="21">
        <f t="shared" si="2"/>
        <v>0.3125</v>
      </c>
      <c r="O32" s="21" t="str">
        <f t="shared" si="1"/>
        <v>Patenkinamas</v>
      </c>
      <c r="P32" s="21">
        <f t="shared" si="3"/>
        <v>0.16666666666666666</v>
      </c>
      <c r="Q32" s="21">
        <f t="shared" si="4"/>
        <v>0.66666666666666663</v>
      </c>
      <c r="R32" s="21">
        <f t="shared" si="5"/>
        <v>0.33333333333333331</v>
      </c>
      <c r="S32" s="21">
        <f t="shared" si="6"/>
        <v>0.25</v>
      </c>
      <c r="T32" s="20">
        <f t="shared" si="7"/>
        <v>1</v>
      </c>
    </row>
    <row r="33" spans="1:20">
      <c r="A33" s="45" t="s">
        <v>53</v>
      </c>
      <c r="B33" s="46">
        <v>415214</v>
      </c>
      <c r="C33" s="46">
        <v>14</v>
      </c>
      <c r="D33" s="47" t="s">
        <v>49</v>
      </c>
      <c r="E33" s="47" t="s">
        <v>197</v>
      </c>
      <c r="F33" s="48" t="s">
        <v>48</v>
      </c>
      <c r="G33" s="48"/>
      <c r="H33" s="48"/>
      <c r="I33" s="4">
        <v>3</v>
      </c>
      <c r="J33" s="4">
        <v>2</v>
      </c>
      <c r="K33" s="4">
        <v>2</v>
      </c>
      <c r="L33" s="4">
        <v>2</v>
      </c>
      <c r="M33" s="20">
        <f t="shared" si="0"/>
        <v>9</v>
      </c>
      <c r="N33" s="21">
        <f t="shared" si="2"/>
        <v>0.5625</v>
      </c>
      <c r="O33" s="21" t="str">
        <f t="shared" si="1"/>
        <v>Pagrindinis</v>
      </c>
      <c r="P33" s="21">
        <f t="shared" si="3"/>
        <v>0.5</v>
      </c>
      <c r="Q33" s="21">
        <f t="shared" si="4"/>
        <v>0.66666666666666663</v>
      </c>
      <c r="R33" s="21">
        <f t="shared" si="5"/>
        <v>0.66666666666666663</v>
      </c>
      <c r="S33" s="21">
        <f t="shared" si="6"/>
        <v>0.5</v>
      </c>
      <c r="T33" s="20">
        <f t="shared" si="7"/>
        <v>2</v>
      </c>
    </row>
    <row r="34" spans="1:20">
      <c r="A34" s="45" t="s">
        <v>53</v>
      </c>
      <c r="B34" s="46">
        <v>415215</v>
      </c>
      <c r="C34" s="46">
        <v>15</v>
      </c>
      <c r="D34" s="47" t="s">
        <v>135</v>
      </c>
      <c r="E34" s="47" t="s">
        <v>198</v>
      </c>
      <c r="F34" s="48" t="s">
        <v>51</v>
      </c>
      <c r="G34" s="48"/>
      <c r="H34" s="48"/>
      <c r="I34" s="4">
        <v>2</v>
      </c>
      <c r="J34" s="4">
        <v>2</v>
      </c>
      <c r="K34" s="4">
        <v>1</v>
      </c>
      <c r="L34" s="4">
        <v>2</v>
      </c>
      <c r="M34" s="20">
        <f t="shared" si="0"/>
        <v>7</v>
      </c>
      <c r="N34" s="21">
        <f t="shared" si="2"/>
        <v>0.4375</v>
      </c>
      <c r="O34" s="21" t="str">
        <f t="shared" si="1"/>
        <v>Patenkinamas</v>
      </c>
      <c r="P34" s="21">
        <f t="shared" si="3"/>
        <v>0.33333333333333331</v>
      </c>
      <c r="Q34" s="21">
        <f t="shared" si="4"/>
        <v>0.66666666666666663</v>
      </c>
      <c r="R34" s="21">
        <f t="shared" si="5"/>
        <v>0.33333333333333331</v>
      </c>
      <c r="S34" s="21">
        <f t="shared" si="6"/>
        <v>0.5</v>
      </c>
      <c r="T34" s="20">
        <f t="shared" si="7"/>
        <v>2</v>
      </c>
    </row>
  </sheetData>
  <mergeCells count="2">
    <mergeCell ref="P1:S1"/>
    <mergeCell ref="M2:N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workbookViewId="0">
      <selection activeCell="A13" sqref="A13:XFD23"/>
    </sheetView>
  </sheetViews>
  <sheetFormatPr defaultRowHeight="15"/>
  <cols>
    <col min="1" max="1" width="28.140625" bestFit="1" customWidth="1"/>
    <col min="2" max="2" width="6.7109375" customWidth="1"/>
    <col min="3" max="6" width="7.140625" customWidth="1"/>
    <col min="7" max="7" width="14.28515625" bestFit="1" customWidth="1"/>
    <col min="8" max="12" width="7.140625" customWidth="1"/>
    <col min="13" max="13" width="14.28515625" bestFit="1" customWidth="1"/>
    <col min="14" max="17" width="7.140625" customWidth="1"/>
  </cols>
  <sheetData>
    <row r="1" spans="1:17">
      <c r="A1" t="s">
        <v>8</v>
      </c>
      <c r="G1" t="s">
        <v>16</v>
      </c>
      <c r="M1" t="s">
        <v>15</v>
      </c>
    </row>
    <row r="2" spans="1:17">
      <c r="B2" t="s">
        <v>9</v>
      </c>
      <c r="C2" t="s">
        <v>10</v>
      </c>
      <c r="D2" t="s">
        <v>11</v>
      </c>
      <c r="E2" t="s">
        <v>12</v>
      </c>
      <c r="H2" t="s">
        <v>9</v>
      </c>
      <c r="I2" t="s">
        <v>10</v>
      </c>
      <c r="J2" t="s">
        <v>11</v>
      </c>
      <c r="K2" t="s">
        <v>12</v>
      </c>
      <c r="N2" t="s">
        <v>9</v>
      </c>
      <c r="O2" t="s">
        <v>10</v>
      </c>
      <c r="P2" t="s">
        <v>11</v>
      </c>
      <c r="Q2" t="s">
        <v>12</v>
      </c>
    </row>
    <row r="3" spans="1:17">
      <c r="A3" s="4" t="s">
        <v>13</v>
      </c>
      <c r="B3" s="24">
        <v>8.1585081585081589</v>
      </c>
      <c r="C3" s="24">
        <v>27.738927738927739</v>
      </c>
      <c r="D3" s="24">
        <v>53.146853146853147</v>
      </c>
      <c r="E3" s="24">
        <v>10.955710955710956</v>
      </c>
      <c r="G3" s="4" t="s">
        <v>13</v>
      </c>
      <c r="H3" s="24">
        <v>13.286713286713287</v>
      </c>
      <c r="I3" s="24">
        <v>42.191142191142191</v>
      </c>
      <c r="J3" s="24">
        <v>31.235431235431236</v>
      </c>
      <c r="K3" s="24">
        <v>13.286713286713287</v>
      </c>
      <c r="M3" s="4" t="s">
        <v>13</v>
      </c>
      <c r="N3" s="24">
        <v>6.5868263473053892</v>
      </c>
      <c r="O3" s="24">
        <v>27.345309381237524</v>
      </c>
      <c r="P3" s="24">
        <v>44.91017964071856</v>
      </c>
      <c r="Q3" s="24">
        <v>21.157684630738522</v>
      </c>
    </row>
    <row r="4" spans="1:17">
      <c r="A4" s="5" t="s">
        <v>114</v>
      </c>
      <c r="B4" s="24">
        <v>3.3333333333333335</v>
      </c>
      <c r="C4" s="24">
        <v>19.523809523809526</v>
      </c>
      <c r="D4" s="24">
        <v>62.857142857142854</v>
      </c>
      <c r="E4" s="24">
        <v>14.285714285714286</v>
      </c>
      <c r="G4" s="5" t="s">
        <v>114</v>
      </c>
      <c r="H4" s="24">
        <v>7.6190476190476186</v>
      </c>
      <c r="I4" s="24">
        <v>37.61904761904762</v>
      </c>
      <c r="J4" s="24">
        <v>39.047619047619051</v>
      </c>
      <c r="K4" s="24">
        <v>15.714285714285714</v>
      </c>
      <c r="M4" s="5" t="s">
        <v>114</v>
      </c>
      <c r="N4" s="24">
        <v>3.6734693877551021</v>
      </c>
      <c r="O4" s="24">
        <v>19.591836734693878</v>
      </c>
      <c r="P4" s="24">
        <v>47.755102040816325</v>
      </c>
      <c r="Q4" s="24">
        <v>28.979591836734695</v>
      </c>
    </row>
    <row r="5" spans="1:17">
      <c r="A5" s="5" t="s">
        <v>115</v>
      </c>
      <c r="B5" s="24">
        <v>8.9743589743589745</v>
      </c>
      <c r="C5" s="24">
        <v>30.76923076923077</v>
      </c>
      <c r="D5" s="24">
        <v>50.641025641025642</v>
      </c>
      <c r="E5" s="24">
        <v>9.615384615384615</v>
      </c>
      <c r="G5" s="5" t="s">
        <v>115</v>
      </c>
      <c r="H5" s="24">
        <v>16.025641025641026</v>
      </c>
      <c r="I5" s="24">
        <v>44.230769230769234</v>
      </c>
      <c r="J5" s="24">
        <v>26.282051282051281</v>
      </c>
      <c r="K5" s="24">
        <v>13.461538461538462</v>
      </c>
      <c r="M5" s="5" t="s">
        <v>115</v>
      </c>
      <c r="N5" s="24">
        <v>6.6298342541436464</v>
      </c>
      <c r="O5" s="24">
        <v>31.49171270718232</v>
      </c>
      <c r="P5" s="24">
        <v>44.751381215469614</v>
      </c>
      <c r="Q5" s="24">
        <v>17.127071823204421</v>
      </c>
    </row>
    <row r="6" spans="1:17">
      <c r="A6" s="4" t="s">
        <v>116</v>
      </c>
      <c r="B6" s="24">
        <v>22.222222222222221</v>
      </c>
      <c r="C6" s="24">
        <v>47.61904761904762</v>
      </c>
      <c r="D6" s="24">
        <v>26.984126984126984</v>
      </c>
      <c r="E6" s="24">
        <v>3.1746031746031744</v>
      </c>
      <c r="G6" s="4" t="s">
        <v>116</v>
      </c>
      <c r="H6" s="24">
        <v>25.396825396825395</v>
      </c>
      <c r="I6" s="24">
        <v>52.38095238095238</v>
      </c>
      <c r="J6" s="24">
        <v>17.460317460317459</v>
      </c>
      <c r="K6" s="24">
        <v>4.7619047619047619</v>
      </c>
      <c r="M6" s="4" t="s">
        <v>116</v>
      </c>
      <c r="N6" s="24">
        <v>16</v>
      </c>
      <c r="O6" s="24">
        <v>42.666666666666664</v>
      </c>
      <c r="P6" s="24">
        <v>36</v>
      </c>
      <c r="Q6" s="24">
        <v>5.333333333333333</v>
      </c>
    </row>
    <row r="7" spans="1:17">
      <c r="A7" s="4" t="s">
        <v>117</v>
      </c>
      <c r="B7" s="24">
        <v>3.1578947368421053</v>
      </c>
      <c r="C7" s="24">
        <v>23.157894736842106</v>
      </c>
      <c r="D7" s="24">
        <v>61.05263157894737</v>
      </c>
      <c r="E7" s="24">
        <v>12.631578947368421</v>
      </c>
      <c r="G7" s="4" t="s">
        <v>117</v>
      </c>
      <c r="H7" s="24">
        <v>6.3157894736842106</v>
      </c>
      <c r="I7" s="24">
        <v>38.94736842105263</v>
      </c>
      <c r="J7" s="24">
        <v>40</v>
      </c>
      <c r="K7" s="24">
        <v>14.736842105263158</v>
      </c>
      <c r="M7" s="4" t="s">
        <v>117</v>
      </c>
      <c r="N7" s="24">
        <v>2.6315789473684212</v>
      </c>
      <c r="O7" s="24">
        <v>19.298245614035089</v>
      </c>
      <c r="P7" s="24">
        <v>49.122807017543863</v>
      </c>
      <c r="Q7" s="24">
        <v>28.94736842105263</v>
      </c>
    </row>
    <row r="8" spans="1:17">
      <c r="A8" s="4" t="s">
        <v>118</v>
      </c>
      <c r="B8" s="24">
        <v>6.1452513966480451</v>
      </c>
      <c r="C8" s="24">
        <v>26.256983240223462</v>
      </c>
      <c r="D8" s="24">
        <v>56.424581005586589</v>
      </c>
      <c r="E8" s="24">
        <v>11.173184357541899</v>
      </c>
      <c r="G8" s="4" t="s">
        <v>118</v>
      </c>
      <c r="H8" s="24">
        <v>13.407821229050279</v>
      </c>
      <c r="I8" s="24">
        <v>41.899441340782126</v>
      </c>
      <c r="J8" s="24">
        <v>31.284916201117319</v>
      </c>
      <c r="K8" s="24">
        <v>13.407821229050279</v>
      </c>
      <c r="M8" s="4" t="s">
        <v>118</v>
      </c>
      <c r="N8" s="24">
        <v>5.8510638297872344</v>
      </c>
      <c r="O8" s="24">
        <v>35.638297872340424</v>
      </c>
      <c r="P8" s="24">
        <v>39.893617021276597</v>
      </c>
      <c r="Q8" s="24">
        <v>18.617021276595743</v>
      </c>
    </row>
    <row r="9" spans="1:17">
      <c r="A9" s="4" t="s">
        <v>119</v>
      </c>
      <c r="B9" s="24">
        <v>13.548387096774194</v>
      </c>
      <c r="C9" s="24">
        <v>32.258064516129032</v>
      </c>
      <c r="D9" s="24">
        <v>44.516129032258064</v>
      </c>
      <c r="E9" s="24">
        <v>9.67741935483871</v>
      </c>
      <c r="G9" s="4" t="s">
        <v>119</v>
      </c>
      <c r="H9" s="24">
        <v>17.419354838709676</v>
      </c>
      <c r="I9" s="24">
        <v>44.516129032258064</v>
      </c>
      <c r="J9" s="24">
        <v>25.806451612903224</v>
      </c>
      <c r="K9" s="24">
        <v>12.258064516129032</v>
      </c>
      <c r="M9" s="4" t="s">
        <v>119</v>
      </c>
      <c r="N9" s="24">
        <v>9.5477386934673358</v>
      </c>
      <c r="O9" s="24">
        <v>24.120603015075378</v>
      </c>
      <c r="P9" s="24">
        <v>47.236180904522612</v>
      </c>
      <c r="Q9" s="24">
        <v>19.095477386934672</v>
      </c>
    </row>
    <row r="10" spans="1:17">
      <c r="A10" s="4" t="s">
        <v>112</v>
      </c>
      <c r="B10" s="24">
        <v>8.133971291866029</v>
      </c>
      <c r="C10" s="24">
        <v>28.708133971291865</v>
      </c>
      <c r="D10" s="24">
        <v>50.717703349282296</v>
      </c>
      <c r="E10" s="24">
        <v>12.440191387559809</v>
      </c>
      <c r="G10" s="4" t="s">
        <v>112</v>
      </c>
      <c r="H10" s="24">
        <v>7.6555023923444976</v>
      </c>
      <c r="I10" s="24">
        <v>39.23444976076555</v>
      </c>
      <c r="J10" s="24">
        <v>35.406698564593299</v>
      </c>
      <c r="K10" s="24">
        <v>17.703349282296649</v>
      </c>
      <c r="M10" s="4" t="s">
        <v>112</v>
      </c>
      <c r="N10" s="24">
        <v>4.5627376425855513</v>
      </c>
      <c r="O10" s="24">
        <v>20.912547528517109</v>
      </c>
      <c r="P10" s="24">
        <v>44.106463878326998</v>
      </c>
      <c r="Q10" s="24">
        <v>30.418250950570343</v>
      </c>
    </row>
    <row r="11" spans="1:17">
      <c r="A11" s="4" t="s">
        <v>113</v>
      </c>
      <c r="B11" s="24">
        <v>7.9069767441860463</v>
      </c>
      <c r="C11" s="24">
        <v>26.976744186046513</v>
      </c>
      <c r="D11" s="24">
        <v>55.813953488372093</v>
      </c>
      <c r="E11" s="24">
        <v>9.3023255813953494</v>
      </c>
      <c r="G11" s="4" t="s">
        <v>113</v>
      </c>
      <c r="H11" s="24">
        <v>18.604651162790699</v>
      </c>
      <c r="I11" s="24">
        <v>44.651162790697676</v>
      </c>
      <c r="J11" s="24">
        <v>27.441860465116278</v>
      </c>
      <c r="K11" s="24">
        <v>9.3023255813953494</v>
      </c>
      <c r="M11" s="4" t="s">
        <v>113</v>
      </c>
      <c r="N11" s="24">
        <v>8.1196581196581192</v>
      </c>
      <c r="O11" s="24">
        <v>34.615384615384613</v>
      </c>
      <c r="P11" s="24">
        <v>46.153846153846153</v>
      </c>
      <c r="Q11" s="24">
        <v>11.111111111111111</v>
      </c>
    </row>
    <row r="13" spans="1:17">
      <c r="A13" s="4" t="s">
        <v>6</v>
      </c>
      <c r="B13" s="23">
        <v>6.25</v>
      </c>
      <c r="C13" s="23">
        <v>43.75</v>
      </c>
      <c r="D13" s="23">
        <v>46.875</v>
      </c>
      <c r="E13" s="23">
        <v>3.125</v>
      </c>
      <c r="G13" s="4" t="s">
        <v>6</v>
      </c>
      <c r="H13" s="23">
        <v>9.375</v>
      </c>
      <c r="I13" s="23">
        <v>34.375</v>
      </c>
      <c r="J13" s="23">
        <v>37.5</v>
      </c>
      <c r="K13" s="23">
        <v>18.75</v>
      </c>
      <c r="M13" s="4" t="s">
        <v>6</v>
      </c>
      <c r="N13" s="23">
        <v>0</v>
      </c>
      <c r="O13" s="23">
        <v>28.125</v>
      </c>
      <c r="P13" s="23">
        <v>56.25</v>
      </c>
      <c r="Q13" s="23">
        <v>15.625</v>
      </c>
    </row>
    <row r="14" spans="1:17">
      <c r="A14" s="4" t="s">
        <v>112</v>
      </c>
      <c r="B14" s="23">
        <v>11.76470588235294</v>
      </c>
      <c r="C14" s="23">
        <v>41.17647058823529</v>
      </c>
      <c r="D14" s="23">
        <v>41.17647058823529</v>
      </c>
      <c r="E14" s="23">
        <v>5.8823529411764701</v>
      </c>
      <c r="G14" s="4" t="s">
        <v>112</v>
      </c>
      <c r="H14" s="23">
        <v>5.8823529411764701</v>
      </c>
      <c r="I14" s="23">
        <v>41.17647058823529</v>
      </c>
      <c r="J14" s="23">
        <v>29.411764705882355</v>
      </c>
      <c r="K14" s="23">
        <v>23.52941176470588</v>
      </c>
      <c r="M14" s="4" t="s">
        <v>112</v>
      </c>
      <c r="N14" s="23">
        <v>0</v>
      </c>
      <c r="O14" s="23">
        <v>29.411764705882355</v>
      </c>
      <c r="P14" s="23">
        <v>47.058823529411761</v>
      </c>
      <c r="Q14" s="23">
        <v>23.52941176470588</v>
      </c>
    </row>
    <row r="15" spans="1:17">
      <c r="A15" s="4" t="s">
        <v>113</v>
      </c>
      <c r="B15" s="23">
        <v>0</v>
      </c>
      <c r="C15" s="23">
        <v>46.666666666666664</v>
      </c>
      <c r="D15" s="23">
        <v>53.333333333333336</v>
      </c>
      <c r="E15" s="23">
        <v>0</v>
      </c>
      <c r="G15" s="4" t="s">
        <v>113</v>
      </c>
      <c r="H15" s="23">
        <v>13.333333333333334</v>
      </c>
      <c r="I15" s="23">
        <v>26.666666666666668</v>
      </c>
      <c r="J15" s="23">
        <v>46.666666666666664</v>
      </c>
      <c r="K15" s="23">
        <v>13.333333333333334</v>
      </c>
      <c r="M15" s="4" t="s">
        <v>113</v>
      </c>
      <c r="N15" s="23">
        <v>0</v>
      </c>
      <c r="O15" s="23">
        <v>26.666666666666668</v>
      </c>
      <c r="P15" s="23">
        <v>66.666666666666657</v>
      </c>
      <c r="Q15" s="23">
        <v>6.666666666666667</v>
      </c>
    </row>
    <row r="16" spans="1:17">
      <c r="A16" s="25" t="s">
        <v>120</v>
      </c>
      <c r="B16" s="23" t="e">
        <v>#DIV/0!</v>
      </c>
      <c r="C16" s="23" t="e">
        <v>#DIV/0!</v>
      </c>
      <c r="D16" s="23" t="e">
        <v>#DIV/0!</v>
      </c>
      <c r="E16" s="23" t="e">
        <v>#DIV/0!</v>
      </c>
      <c r="G16" s="25" t="s">
        <v>120</v>
      </c>
      <c r="H16" s="23" t="e">
        <v>#DIV/0!</v>
      </c>
      <c r="I16" s="23" t="e">
        <v>#DIV/0!</v>
      </c>
      <c r="J16" s="23" t="e">
        <v>#DIV/0!</v>
      </c>
      <c r="K16" s="23" t="e">
        <v>#DIV/0!</v>
      </c>
      <c r="M16" s="25" t="s">
        <v>120</v>
      </c>
      <c r="N16" s="23" t="e">
        <v>#DIV/0!</v>
      </c>
      <c r="O16" s="23" t="e">
        <v>#DIV/0!</v>
      </c>
      <c r="P16" s="23" t="e">
        <v>#DIV/0!</v>
      </c>
      <c r="Q16" s="23" t="e">
        <v>#DIV/0!</v>
      </c>
    </row>
    <row r="17" spans="1:17">
      <c r="A17" s="2" t="s">
        <v>14</v>
      </c>
      <c r="B17" s="23">
        <v>11.76470588235294</v>
      </c>
      <c r="C17" s="23">
        <v>29.411764705882355</v>
      </c>
      <c r="D17" s="23">
        <v>52.941176470588239</v>
      </c>
      <c r="E17" s="23">
        <v>5.8823529411764701</v>
      </c>
      <c r="G17" s="2" t="s">
        <v>14</v>
      </c>
      <c r="H17" s="23">
        <v>0</v>
      </c>
      <c r="I17" s="23">
        <v>35.294117647058826</v>
      </c>
      <c r="J17" s="23">
        <v>35.294117647058826</v>
      </c>
      <c r="K17" s="23">
        <v>29.411764705882355</v>
      </c>
      <c r="M17" s="2" t="s">
        <v>14</v>
      </c>
      <c r="N17" s="23">
        <v>0</v>
      </c>
      <c r="O17" s="23">
        <v>29.411764705882355</v>
      </c>
      <c r="P17" s="23">
        <v>58.82352941176471</v>
      </c>
      <c r="Q17" s="23">
        <v>11.76470588235294</v>
      </c>
    </row>
    <row r="18" spans="1:17">
      <c r="A18" s="2" t="s">
        <v>17</v>
      </c>
      <c r="B18" s="23">
        <v>0</v>
      </c>
      <c r="C18" s="23">
        <v>60</v>
      </c>
      <c r="D18" s="23">
        <v>40</v>
      </c>
      <c r="E18" s="23">
        <v>0</v>
      </c>
      <c r="G18" s="2" t="s">
        <v>17</v>
      </c>
      <c r="H18" s="23">
        <v>20</v>
      </c>
      <c r="I18" s="23">
        <v>33.333333333333329</v>
      </c>
      <c r="J18" s="23">
        <v>40</v>
      </c>
      <c r="K18" s="23">
        <v>6.666666666666667</v>
      </c>
      <c r="M18" s="2" t="s">
        <v>17</v>
      </c>
      <c r="N18" s="23">
        <v>0</v>
      </c>
      <c r="O18" s="23">
        <v>26.666666666666668</v>
      </c>
      <c r="P18" s="23">
        <v>53.333333333333336</v>
      </c>
      <c r="Q18" s="23">
        <v>20</v>
      </c>
    </row>
    <row r="19" spans="1:17">
      <c r="A19" s="4" t="s">
        <v>121</v>
      </c>
      <c r="B19" s="23" t="e">
        <v>#DIV/0!</v>
      </c>
      <c r="C19" s="23" t="e">
        <v>#DIV/0!</v>
      </c>
      <c r="D19" s="23" t="e">
        <v>#DIV/0!</v>
      </c>
      <c r="E19" s="23" t="e">
        <v>#DIV/0!</v>
      </c>
      <c r="G19" s="4" t="s">
        <v>121</v>
      </c>
      <c r="H19" s="23" t="e">
        <v>#DIV/0!</v>
      </c>
      <c r="I19" s="23" t="e">
        <v>#DIV/0!</v>
      </c>
      <c r="J19" s="23" t="e">
        <v>#DIV/0!</v>
      </c>
      <c r="K19" s="23" t="e">
        <v>#DIV/0!</v>
      </c>
      <c r="M19" s="4" t="s">
        <v>121</v>
      </c>
      <c r="N19" s="23" t="e">
        <v>#DIV/0!</v>
      </c>
      <c r="O19" s="23" t="e">
        <v>#DIV/0!</v>
      </c>
      <c r="P19" s="23" t="e">
        <v>#DIV/0!</v>
      </c>
      <c r="Q19" s="23" t="e">
        <v>#DIV/0!</v>
      </c>
    </row>
    <row r="20" spans="1:17">
      <c r="A20" s="4" t="s">
        <v>122</v>
      </c>
      <c r="B20" s="23" t="e">
        <v>#DIV/0!</v>
      </c>
      <c r="C20" s="23" t="e">
        <v>#DIV/0!</v>
      </c>
      <c r="D20" s="23" t="e">
        <v>#DIV/0!</v>
      </c>
      <c r="E20" s="23" t="e">
        <v>#DIV/0!</v>
      </c>
      <c r="G20" s="4" t="s">
        <v>122</v>
      </c>
      <c r="H20" s="23" t="e">
        <v>#DIV/0!</v>
      </c>
      <c r="I20" s="23" t="e">
        <v>#DIV/0!</v>
      </c>
      <c r="J20" s="23" t="e">
        <v>#DIV/0!</v>
      </c>
      <c r="K20" s="23" t="e">
        <v>#DIV/0!</v>
      </c>
      <c r="M20" s="4" t="s">
        <v>122</v>
      </c>
      <c r="N20" s="23" t="e">
        <v>#DIV/0!</v>
      </c>
      <c r="O20" s="23" t="e">
        <v>#DIV/0!</v>
      </c>
      <c r="P20" s="23" t="e">
        <v>#DIV/0!</v>
      </c>
      <c r="Q20" s="23" t="e">
        <v>#DIV/0!</v>
      </c>
    </row>
    <row r="21" spans="1:17">
      <c r="A21" s="4" t="s">
        <v>123</v>
      </c>
      <c r="B21" s="23" t="e">
        <v>#DIV/0!</v>
      </c>
      <c r="C21" s="23" t="e">
        <v>#DIV/0!</v>
      </c>
      <c r="D21" s="23" t="e">
        <v>#DIV/0!</v>
      </c>
      <c r="E21" s="23" t="e">
        <v>#DIV/0!</v>
      </c>
      <c r="G21" s="4" t="s">
        <v>123</v>
      </c>
      <c r="H21" s="23" t="e">
        <v>#DIV/0!</v>
      </c>
      <c r="I21" s="23" t="e">
        <v>#DIV/0!</v>
      </c>
      <c r="J21" s="23" t="e">
        <v>#DIV/0!</v>
      </c>
      <c r="K21" s="23" t="e">
        <v>#DIV/0!</v>
      </c>
      <c r="M21" s="4" t="s">
        <v>123</v>
      </c>
      <c r="N21" s="23" t="e">
        <v>#DIV/0!</v>
      </c>
      <c r="O21" s="23" t="e">
        <v>#DIV/0!</v>
      </c>
      <c r="P21" s="23" t="e">
        <v>#DIV/0!</v>
      </c>
      <c r="Q21" s="23" t="e">
        <v>#DIV/0!</v>
      </c>
    </row>
    <row r="22" spans="1:17">
      <c r="A22" s="4" t="s">
        <v>124</v>
      </c>
      <c r="B22" s="23" t="e">
        <v>#DIV/0!</v>
      </c>
      <c r="C22" s="23" t="e">
        <v>#DIV/0!</v>
      </c>
      <c r="D22" s="23" t="e">
        <v>#DIV/0!</v>
      </c>
      <c r="E22" s="23" t="e">
        <v>#DIV/0!</v>
      </c>
      <c r="G22" s="4" t="s">
        <v>124</v>
      </c>
      <c r="H22" s="23" t="e">
        <v>#DIV/0!</v>
      </c>
      <c r="I22" s="23" t="e">
        <v>#DIV/0!</v>
      </c>
      <c r="J22" s="23" t="e">
        <v>#DIV/0!</v>
      </c>
      <c r="K22" s="23" t="e">
        <v>#DIV/0!</v>
      </c>
      <c r="M22" s="4" t="s">
        <v>124</v>
      </c>
      <c r="N22" s="23" t="e">
        <v>#DIV/0!</v>
      </c>
      <c r="O22" s="23" t="e">
        <v>#DIV/0!</v>
      </c>
      <c r="P22" s="23" t="e">
        <v>#DIV/0!</v>
      </c>
      <c r="Q22" s="23" t="e">
        <v>#DIV/0!</v>
      </c>
    </row>
    <row r="23" spans="1:17">
      <c r="A23" s="4" t="s">
        <v>125</v>
      </c>
      <c r="B23" s="23" t="e">
        <v>#DIV/0!</v>
      </c>
      <c r="C23" s="23" t="e">
        <v>#DIV/0!</v>
      </c>
      <c r="D23" s="23" t="e">
        <v>#DIV/0!</v>
      </c>
      <c r="E23" s="23" t="e">
        <v>#DIV/0!</v>
      </c>
      <c r="F23" s="22"/>
      <c r="G23" s="4" t="s">
        <v>125</v>
      </c>
      <c r="H23" s="23" t="e">
        <v>#DIV/0!</v>
      </c>
      <c r="I23" s="23" t="e">
        <v>#DIV/0!</v>
      </c>
      <c r="J23" s="23" t="e">
        <v>#DIV/0!</v>
      </c>
      <c r="K23" s="23" t="e">
        <v>#DIV/0!</v>
      </c>
      <c r="M23" s="4" t="s">
        <v>125</v>
      </c>
      <c r="N23" s="23" t="e">
        <v>#DIV/0!</v>
      </c>
      <c r="O23" s="23" t="e">
        <v>#DIV/0!</v>
      </c>
      <c r="P23" s="23" t="e">
        <v>#DIV/0!</v>
      </c>
      <c r="Q23" s="23" t="e">
        <v>#DIV/0!</v>
      </c>
    </row>
    <row r="24" spans="1:17">
      <c r="C24" s="22"/>
      <c r="D24" s="22"/>
      <c r="E24" s="22"/>
      <c r="F24" s="22"/>
    </row>
    <row r="25" spans="1:17">
      <c r="C25" s="22"/>
      <c r="D25" s="22"/>
      <c r="E25" s="22"/>
      <c r="F25" s="22"/>
    </row>
    <row r="26" spans="1:17">
      <c r="A26" s="4" t="e">
        <f>#REF!</f>
        <v>#REF!</v>
      </c>
      <c r="B26" s="5" t="e">
        <f>LOOKUP(A26,A16:A23,B16:B23)</f>
        <v>#REF!</v>
      </c>
      <c r="C26" s="5" t="e">
        <f>LOOKUP(A26,A16:A23,C16:C23)</f>
        <v>#REF!</v>
      </c>
      <c r="D26" s="5" t="e">
        <f>LOOKUP(A26,A16:A23,D16:D23)</f>
        <v>#REF!</v>
      </c>
      <c r="E26" s="5" t="e">
        <f>LOOKUP(A26,A16:A23,E16:E23)</f>
        <v>#REF!</v>
      </c>
      <c r="F26" s="22"/>
      <c r="G26" s="4" t="e">
        <f>#REF!</f>
        <v>#REF!</v>
      </c>
      <c r="H26" s="5" t="e">
        <f>LOOKUP(G26,G16:G23,H16:H23)</f>
        <v>#REF!</v>
      </c>
      <c r="I26" s="5" t="e">
        <f>LOOKUP(G26,G16:G23,I16:I23)</f>
        <v>#REF!</v>
      </c>
      <c r="J26" s="5" t="e">
        <f>LOOKUP(G26,G16:G23,J16:J23)</f>
        <v>#REF!</v>
      </c>
      <c r="K26" s="5" t="e">
        <f>LOOKUP(G26,G16:G23,K16:K23)</f>
        <v>#REF!</v>
      </c>
      <c r="M26" s="4" t="e">
        <f>#REF!</f>
        <v>#REF!</v>
      </c>
      <c r="N26" s="5" t="e">
        <f>LOOKUP(M26,M16:M23,N16:N23)</f>
        <v>#REF!</v>
      </c>
      <c r="O26" s="5" t="e">
        <f>LOOKUP(M26,M16:M23,O16:O23)</f>
        <v>#REF!</v>
      </c>
      <c r="P26" s="5" t="e">
        <f>LOOKUP(M26,M16:M23,P16:P23)</f>
        <v>#REF!</v>
      </c>
      <c r="Q26" s="5" t="e">
        <f>LOOKUP(M26,M16:M23,Q16:Q23)</f>
        <v>#REF!</v>
      </c>
    </row>
    <row r="27" spans="1:17">
      <c r="C27" s="22"/>
      <c r="D27" s="22"/>
      <c r="E27" s="22"/>
      <c r="F27" s="22"/>
    </row>
    <row r="31" spans="1:17">
      <c r="C31" s="22"/>
      <c r="D31" s="22"/>
      <c r="E31" s="22"/>
      <c r="F31" s="22"/>
    </row>
    <row r="32" spans="1:17">
      <c r="C32" s="22"/>
      <c r="D32" s="22"/>
      <c r="E32" s="22"/>
      <c r="F32" s="22"/>
    </row>
    <row r="33" spans="3:6">
      <c r="C33" s="22"/>
      <c r="D33" s="22"/>
      <c r="E33" s="22"/>
      <c r="F33" s="22"/>
    </row>
    <row r="34" spans="3:6">
      <c r="C34" s="22"/>
      <c r="D34" s="22"/>
      <c r="E34" s="22"/>
      <c r="F34" s="22"/>
    </row>
    <row r="35" spans="3:6">
      <c r="C35" s="22"/>
      <c r="D35" s="22"/>
      <c r="E35" s="22"/>
      <c r="F35" s="22"/>
    </row>
    <row r="36" spans="3:6">
      <c r="C36" s="22"/>
      <c r="D36" s="22"/>
      <c r="E36" s="22"/>
      <c r="F36" s="22"/>
    </row>
    <row r="37" spans="3:6">
      <c r="C37" s="22"/>
      <c r="D37" s="22"/>
      <c r="E37" s="22"/>
      <c r="F37" s="22"/>
    </row>
    <row r="40" spans="3:6">
      <c r="C40" s="22"/>
      <c r="D40" s="22"/>
      <c r="E40" s="22"/>
      <c r="F40" s="22"/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3</vt:i4>
      </vt:variant>
    </vt:vector>
  </HeadingPairs>
  <TitlesOfParts>
    <vt:vector size="9" baseType="lpstr">
      <vt:lpstr>Papildomi mokyklos rezultatai</vt:lpstr>
      <vt:lpstr>p</vt:lpstr>
      <vt:lpstr>Matematika_pildymo_lapas</vt:lpstr>
      <vt:lpstr>Skaitymas_pildymo_lapas</vt:lpstr>
      <vt:lpstr>Rašymas_pildymo_lapas</vt:lpstr>
      <vt:lpstr>rodikliai</vt:lpstr>
      <vt:lpstr>Klase4</vt:lpstr>
      <vt:lpstr>klase4a</vt:lpstr>
      <vt:lpstr>klase4b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Dargytė</dc:creator>
  <cp:lastModifiedBy>pavaduojoja</cp:lastModifiedBy>
  <cp:lastPrinted>2013-05-29T12:11:09Z</cp:lastPrinted>
  <dcterms:created xsi:type="dcterms:W3CDTF">2012-09-18T10:54:03Z</dcterms:created>
  <dcterms:modified xsi:type="dcterms:W3CDTF">2013-09-30T07:31:01Z</dcterms:modified>
</cp:coreProperties>
</file>